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ticular\Desktop\PREFEITURA DE BANDEIRANTE\1. PROJETOS BANDEIRANTE\CEMITÉRIO MUNICIPAL\"/>
    </mc:Choice>
  </mc:AlternateContent>
  <xr:revisionPtr revIDLastSave="0" documentId="13_ncr:1_{3AFB3B25-4841-418E-B742-AAD0EE824854}" xr6:coauthVersionLast="47" xr6:coauthVersionMax="47" xr10:uidLastSave="{00000000-0000-0000-0000-000000000000}"/>
  <bookViews>
    <workbookView xWindow="-120" yWindow="-120" windowWidth="29040" windowHeight="15720" tabRatio="601" activeTab="1" xr2:uid="{00000000-000D-0000-FFFF-FFFF00000000}"/>
  </bookViews>
  <sheets>
    <sheet name="Memorial de Cálculo" sheetId="27" r:id="rId1"/>
    <sheet name="Orçamento Final" sheetId="26" r:id="rId2"/>
    <sheet name="Cronograma" sheetId="23" r:id="rId3"/>
  </sheets>
  <definedNames>
    <definedName name="_xlnm.Print_Area" localSheetId="2">Cronograma!$A$1:$N$38</definedName>
    <definedName name="_xlnm.Print_Area" localSheetId="0">'Memorial de Cálculo'!$A$1:$I$156</definedName>
    <definedName name="_xlnm.Print_Area" localSheetId="1">'Orçamento Final'!$A$1:$H$157</definedName>
    <definedName name="_xlnm.Print_Titles" localSheetId="0">'Memorial de Cálculo'!$1:$9</definedName>
    <definedName name="_xlnm.Print_Titles" localSheetId="1">'Orçamento Final'!$1:$9</definedName>
  </definedNames>
  <calcPr calcId="191029"/>
</workbook>
</file>

<file path=xl/calcChain.xml><?xml version="1.0" encoding="utf-8"?>
<calcChain xmlns="http://schemas.openxmlformats.org/spreadsheetml/2006/main">
  <c r="D80" i="26" l="1"/>
  <c r="D81" i="26"/>
  <c r="G81" i="26" s="1"/>
  <c r="F80" i="26"/>
  <c r="F81" i="26"/>
  <c r="B41" i="26"/>
  <c r="G80" i="26" l="1"/>
  <c r="B20" i="23"/>
  <c r="A5" i="23"/>
  <c r="A6" i="23"/>
  <c r="A7" i="23"/>
  <c r="F144" i="26"/>
  <c r="F143" i="26"/>
  <c r="D143" i="26"/>
  <c r="D144" i="26"/>
  <c r="F136" i="26"/>
  <c r="F137" i="26"/>
  <c r="F138" i="26"/>
  <c r="D136" i="26"/>
  <c r="D137" i="26"/>
  <c r="D138" i="26"/>
  <c r="D128" i="26"/>
  <c r="F125" i="26"/>
  <c r="G125" i="26" s="1"/>
  <c r="F124" i="26"/>
  <c r="G124" i="26" s="1"/>
  <c r="F123" i="26"/>
  <c r="G123" i="26" s="1"/>
  <c r="F122" i="26"/>
  <c r="G122" i="26" s="1"/>
  <c r="F121" i="26"/>
  <c r="G121" i="26" s="1"/>
  <c r="F120" i="26"/>
  <c r="G120" i="26" s="1"/>
  <c r="F119" i="26"/>
  <c r="G119" i="26" s="1"/>
  <c r="F118" i="26"/>
  <c r="G118" i="26" s="1"/>
  <c r="F117" i="26"/>
  <c r="G117" i="26" s="1"/>
  <c r="F116" i="26"/>
  <c r="G116" i="26" s="1"/>
  <c r="G115" i="26" l="1"/>
  <c r="N20" i="23" s="1"/>
  <c r="K20" i="23" s="1"/>
  <c r="G144" i="26"/>
  <c r="G143" i="26"/>
  <c r="G136" i="26"/>
  <c r="G138" i="26"/>
  <c r="G137" i="26"/>
  <c r="D147" i="26"/>
  <c r="D111" i="26"/>
  <c r="D112" i="26"/>
  <c r="D113" i="26"/>
  <c r="F109" i="26"/>
  <c r="F108" i="26"/>
  <c r="D108" i="26"/>
  <c r="D109" i="26"/>
  <c r="D98" i="26"/>
  <c r="D99" i="26"/>
  <c r="D100" i="26"/>
  <c r="D101" i="26"/>
  <c r="D102" i="26"/>
  <c r="D103" i="26"/>
  <c r="D104" i="26"/>
  <c r="D105" i="26"/>
  <c r="D106" i="26"/>
  <c r="D107" i="26"/>
  <c r="D110" i="26"/>
  <c r="D97" i="26"/>
  <c r="D93" i="26"/>
  <c r="F93" i="26"/>
  <c r="D82" i="26"/>
  <c r="F82" i="26"/>
  <c r="F78" i="26"/>
  <c r="D78" i="26"/>
  <c r="D71" i="26"/>
  <c r="G108" i="26" l="1"/>
  <c r="G109" i="26"/>
  <c r="G93" i="26"/>
  <c r="G82" i="26"/>
  <c r="G78" i="26"/>
  <c r="F40" i="26"/>
  <c r="F41" i="26"/>
  <c r="D40" i="26"/>
  <c r="D41" i="26"/>
  <c r="B40" i="26"/>
  <c r="B38" i="26"/>
  <c r="D38" i="26"/>
  <c r="F38" i="26"/>
  <c r="B39" i="26"/>
  <c r="D39" i="26"/>
  <c r="F39" i="26"/>
  <c r="B42" i="26"/>
  <c r="D42" i="26"/>
  <c r="F42" i="26"/>
  <c r="B58" i="26"/>
  <c r="F46" i="26"/>
  <c r="F47" i="26"/>
  <c r="D46" i="26"/>
  <c r="D47" i="26"/>
  <c r="D44" i="26"/>
  <c r="B46" i="26"/>
  <c r="B47" i="26"/>
  <c r="B53" i="26"/>
  <c r="B45" i="26"/>
  <c r="B48" i="26"/>
  <c r="B49" i="26"/>
  <c r="B50" i="26"/>
  <c r="B51" i="26"/>
  <c r="B52" i="26"/>
  <c r="B54" i="26"/>
  <c r="B55" i="26"/>
  <c r="B56" i="26"/>
  <c r="B57" i="26"/>
  <c r="B59" i="26"/>
  <c r="B60" i="26"/>
  <c r="B44" i="26"/>
  <c r="B43" i="26"/>
  <c r="F33" i="26"/>
  <c r="F34" i="26"/>
  <c r="D33" i="26"/>
  <c r="D34" i="26"/>
  <c r="D35" i="26"/>
  <c r="B33" i="26"/>
  <c r="B34" i="26"/>
  <c r="B35" i="26"/>
  <c r="F27" i="26"/>
  <c r="F28" i="26"/>
  <c r="D27" i="26"/>
  <c r="D28" i="26"/>
  <c r="B28" i="26"/>
  <c r="F32" i="26"/>
  <c r="D32" i="26"/>
  <c r="F31" i="26"/>
  <c r="D31" i="26"/>
  <c r="F30" i="26"/>
  <c r="D30" i="26"/>
  <c r="F29" i="26"/>
  <c r="D29" i="26"/>
  <c r="B26" i="26"/>
  <c r="B27" i="26"/>
  <c r="B29" i="26"/>
  <c r="B30" i="26"/>
  <c r="B31" i="26"/>
  <c r="B32" i="26"/>
  <c r="F25" i="26"/>
  <c r="F26" i="26"/>
  <c r="D25" i="26"/>
  <c r="D26" i="26"/>
  <c r="B25" i="26"/>
  <c r="B21" i="26"/>
  <c r="B23" i="23"/>
  <c r="B22" i="23"/>
  <c r="B21" i="23"/>
  <c r="B19" i="23"/>
  <c r="B18" i="23"/>
  <c r="B17" i="23"/>
  <c r="B16" i="23"/>
  <c r="B15" i="23"/>
  <c r="B14" i="23"/>
  <c r="B13" i="23"/>
  <c r="B12" i="23"/>
  <c r="B11" i="23"/>
  <c r="F113" i="26"/>
  <c r="G113" i="26" s="1"/>
  <c r="F112" i="26"/>
  <c r="G112" i="26" s="1"/>
  <c r="F111" i="26"/>
  <c r="G111" i="26" s="1"/>
  <c r="F101" i="26"/>
  <c r="G101" i="26" s="1"/>
  <c r="F106" i="26"/>
  <c r="G106" i="26" s="1"/>
  <c r="F107" i="26"/>
  <c r="G107" i="26" s="1"/>
  <c r="F110" i="26"/>
  <c r="G110" i="26" s="1"/>
  <c r="F102" i="26"/>
  <c r="G102" i="26" s="1"/>
  <c r="F103" i="26"/>
  <c r="G103" i="26" s="1"/>
  <c r="F104" i="26"/>
  <c r="G104" i="26" s="1"/>
  <c r="F105" i="26"/>
  <c r="G105" i="26" s="1"/>
  <c r="F100" i="26"/>
  <c r="G100" i="26" s="1"/>
  <c r="F98" i="26"/>
  <c r="G98" i="26" s="1"/>
  <c r="F99" i="26"/>
  <c r="G99" i="26" s="1"/>
  <c r="F97" i="26"/>
  <c r="G97" i="26" s="1"/>
  <c r="D11" i="26"/>
  <c r="D133" i="26"/>
  <c r="D134" i="26"/>
  <c r="D135" i="26"/>
  <c r="D129" i="26"/>
  <c r="D130" i="26"/>
  <c r="D131" i="26"/>
  <c r="D132" i="26"/>
  <c r="D142" i="26"/>
  <c r="D141" i="26"/>
  <c r="D84" i="26"/>
  <c r="D85" i="26"/>
  <c r="D79" i="26"/>
  <c r="D83" i="26"/>
  <c r="F147" i="26"/>
  <c r="F142" i="26"/>
  <c r="F141" i="26"/>
  <c r="F128" i="26"/>
  <c r="F129" i="26"/>
  <c r="F130" i="26"/>
  <c r="F131" i="26"/>
  <c r="F132" i="26"/>
  <c r="F133" i="26"/>
  <c r="F134" i="26"/>
  <c r="F135" i="26"/>
  <c r="F89" i="26"/>
  <c r="F90" i="26"/>
  <c r="F91" i="26"/>
  <c r="F92" i="26"/>
  <c r="F94" i="26"/>
  <c r="F88" i="26"/>
  <c r="D89" i="26"/>
  <c r="D90" i="26"/>
  <c r="D91" i="26"/>
  <c r="D92" i="26"/>
  <c r="D94" i="26"/>
  <c r="D88" i="26"/>
  <c r="F84" i="26"/>
  <c r="F85" i="26"/>
  <c r="F79" i="26"/>
  <c r="F83" i="26"/>
  <c r="F75" i="26"/>
  <c r="D75" i="26"/>
  <c r="D74" i="26"/>
  <c r="F74" i="26"/>
  <c r="F73" i="26"/>
  <c r="D72" i="26"/>
  <c r="D73" i="26"/>
  <c r="F71" i="26"/>
  <c r="F72" i="26"/>
  <c r="D68" i="26"/>
  <c r="F68" i="26"/>
  <c r="F64" i="26"/>
  <c r="F65" i="26"/>
  <c r="F63" i="26"/>
  <c r="D64" i="26"/>
  <c r="D65" i="26"/>
  <c r="D63" i="26"/>
  <c r="D45" i="26"/>
  <c r="D48" i="26"/>
  <c r="D49" i="26"/>
  <c r="D50" i="26"/>
  <c r="D51" i="26"/>
  <c r="D52" i="26"/>
  <c r="D53" i="26"/>
  <c r="D54" i="26"/>
  <c r="D55" i="26"/>
  <c r="D56" i="26"/>
  <c r="D57" i="26"/>
  <c r="D58" i="26"/>
  <c r="D59" i="26"/>
  <c r="D60" i="26"/>
  <c r="D43" i="26"/>
  <c r="F45" i="26"/>
  <c r="F48" i="26"/>
  <c r="F49" i="26"/>
  <c r="F50" i="26"/>
  <c r="F51" i="26"/>
  <c r="F52" i="26"/>
  <c r="F53" i="26"/>
  <c r="F54" i="26"/>
  <c r="F55" i="26"/>
  <c r="F56" i="26"/>
  <c r="F57" i="26"/>
  <c r="F58" i="26"/>
  <c r="F59" i="26"/>
  <c r="F60" i="26"/>
  <c r="F44" i="26"/>
  <c r="F43" i="26"/>
  <c r="F20" i="26"/>
  <c r="F21" i="26"/>
  <c r="F22" i="26"/>
  <c r="F23" i="26"/>
  <c r="F24" i="26"/>
  <c r="F35" i="26"/>
  <c r="F19" i="26"/>
  <c r="D21" i="26"/>
  <c r="D22" i="26"/>
  <c r="D23" i="26"/>
  <c r="D24" i="26"/>
  <c r="D20" i="26"/>
  <c r="B20" i="26"/>
  <c r="B22" i="26"/>
  <c r="B23" i="26"/>
  <c r="B24" i="26"/>
  <c r="D19" i="26"/>
  <c r="D14" i="26"/>
  <c r="D15" i="26"/>
  <c r="D16" i="26"/>
  <c r="B19" i="26"/>
  <c r="F12" i="26"/>
  <c r="F13" i="26"/>
  <c r="F14" i="26"/>
  <c r="F15" i="26"/>
  <c r="F16" i="26"/>
  <c r="D12" i="26"/>
  <c r="D13" i="26"/>
  <c r="B14" i="26"/>
  <c r="B15" i="26"/>
  <c r="B16" i="26"/>
  <c r="B12" i="26"/>
  <c r="B13" i="26"/>
  <c r="F11" i="26"/>
  <c r="B11" i="26"/>
  <c r="G96" i="26" l="1"/>
  <c r="N19" i="23" s="1"/>
  <c r="G40" i="26"/>
  <c r="G42" i="26"/>
  <c r="G41" i="26"/>
  <c r="G38" i="26"/>
  <c r="G39" i="26"/>
  <c r="G46" i="26"/>
  <c r="G47" i="26"/>
  <c r="G34" i="26"/>
  <c r="G33" i="26"/>
  <c r="G31" i="26"/>
  <c r="G27" i="26"/>
  <c r="G32" i="26"/>
  <c r="G28" i="26"/>
  <c r="G29" i="26"/>
  <c r="G30" i="26"/>
  <c r="G26" i="26"/>
  <c r="G25" i="26"/>
  <c r="G85" i="26"/>
  <c r="G84" i="26"/>
  <c r="G75" i="26"/>
  <c r="G74" i="26"/>
  <c r="G73" i="26"/>
  <c r="G72" i="26"/>
  <c r="G44" i="26"/>
  <c r="G59" i="26"/>
  <c r="G55" i="26"/>
  <c r="G53" i="26"/>
  <c r="G49" i="26"/>
  <c r="G45" i="26"/>
  <c r="G23" i="26"/>
  <c r="G21" i="26"/>
  <c r="G60" i="26"/>
  <c r="G58" i="26"/>
  <c r="G57" i="26"/>
  <c r="G91" i="26"/>
  <c r="G147" i="26"/>
  <c r="G146" i="26" s="1"/>
  <c r="N23" i="23" s="1"/>
  <c r="G141" i="26"/>
  <c r="G142" i="26"/>
  <c r="G135" i="26"/>
  <c r="G133" i="26"/>
  <c r="G131" i="26"/>
  <c r="G128" i="26"/>
  <c r="G129" i="26"/>
  <c r="G130" i="26"/>
  <c r="G132" i="26"/>
  <c r="G134" i="26"/>
  <c r="G88" i="26"/>
  <c r="G89" i="26"/>
  <c r="G90" i="26"/>
  <c r="G92" i="26"/>
  <c r="G94" i="26"/>
  <c r="G79" i="26"/>
  <c r="G83" i="26"/>
  <c r="G71" i="26"/>
  <c r="G68" i="26"/>
  <c r="G63" i="26"/>
  <c r="G64" i="26"/>
  <c r="G65" i="26"/>
  <c r="G43" i="26"/>
  <c r="G48" i="26"/>
  <c r="G50" i="26"/>
  <c r="G51" i="26"/>
  <c r="G52" i="26"/>
  <c r="G54" i="26"/>
  <c r="G56" i="26"/>
  <c r="G22" i="26"/>
  <c r="G19" i="26"/>
  <c r="G20" i="26"/>
  <c r="G24" i="26"/>
  <c r="G35" i="26"/>
  <c r="G12" i="26"/>
  <c r="G13" i="26"/>
  <c r="G14" i="26"/>
  <c r="G15" i="26"/>
  <c r="G16" i="26"/>
  <c r="G11" i="26"/>
  <c r="G10" i="26" l="1"/>
  <c r="G140" i="26"/>
  <c r="N22" i="23" s="1"/>
  <c r="G37" i="26"/>
  <c r="N13" i="23" s="1"/>
  <c r="I19" i="23"/>
  <c r="G127" i="26"/>
  <c r="N21" i="23" s="1"/>
  <c r="G87" i="26"/>
  <c r="G18" i="26"/>
  <c r="N12" i="23" s="1"/>
  <c r="G70" i="26"/>
  <c r="N16" i="23" s="1"/>
  <c r="G62" i="26"/>
  <c r="N14" i="23" s="1"/>
  <c r="G67" i="26"/>
  <c r="G77" i="26"/>
  <c r="N17" i="23" s="1"/>
  <c r="G149" i="26" l="1"/>
  <c r="N11" i="23"/>
  <c r="C11" i="23" s="1"/>
  <c r="G17" i="23"/>
  <c r="E14" i="23"/>
  <c r="K21" i="23"/>
  <c r="N15" i="23"/>
  <c r="N18" i="23"/>
  <c r="G14" i="23"/>
  <c r="G13" i="23"/>
  <c r="C13" i="23"/>
  <c r="I17" i="23"/>
  <c r="E13" i="23"/>
  <c r="K23" i="23"/>
  <c r="K16" i="23"/>
  <c r="E19" i="23"/>
  <c r="C12" i="23"/>
  <c r="G15" i="23" l="1"/>
  <c r="G25" i="23" s="1"/>
  <c r="I18" i="23"/>
  <c r="N25" i="23"/>
  <c r="M15" i="23" s="1"/>
  <c r="I15" i="23"/>
  <c r="E25" i="23"/>
  <c r="K22" i="23"/>
  <c r="C25" i="23"/>
  <c r="I25" i="23" l="1"/>
  <c r="I27" i="23" s="1"/>
  <c r="M18" i="23"/>
  <c r="M20" i="23"/>
  <c r="M21" i="23"/>
  <c r="M12" i="23"/>
  <c r="M11" i="23"/>
  <c r="M23" i="23"/>
  <c r="M19" i="23"/>
  <c r="M16" i="23"/>
  <c r="M13" i="23"/>
  <c r="M22" i="23"/>
  <c r="M17" i="23"/>
  <c r="M14" i="23"/>
  <c r="K25" i="23"/>
  <c r="K27" i="23" s="1"/>
  <c r="G27" i="23"/>
  <c r="C26" i="23"/>
  <c r="E26" i="23" s="1"/>
  <c r="G26" i="23" s="1"/>
  <c r="C27" i="23"/>
  <c r="C28" i="23" s="1"/>
  <c r="E27" i="23"/>
  <c r="I26" i="23" l="1"/>
  <c r="K26" i="23" s="1"/>
  <c r="M25" i="23"/>
  <c r="E28" i="23"/>
  <c r="G28" i="23" s="1"/>
  <c r="I28" i="23" s="1"/>
  <c r="K28" i="23" s="1"/>
</calcChain>
</file>

<file path=xl/sharedStrings.xml><?xml version="1.0" encoding="utf-8"?>
<sst xmlns="http://schemas.openxmlformats.org/spreadsheetml/2006/main" count="987" uniqueCount="471">
  <si>
    <t>m³</t>
  </si>
  <si>
    <t>m²</t>
  </si>
  <si>
    <t>m</t>
  </si>
  <si>
    <t>TOTAL</t>
  </si>
  <si>
    <t xml:space="preserve"> </t>
  </si>
  <si>
    <t>R$</t>
  </si>
  <si>
    <t>%</t>
  </si>
  <si>
    <t>PAVIMENTAÇÕES</t>
  </si>
  <si>
    <t>SIMPLES   R$</t>
  </si>
  <si>
    <t>ACUMULADO  R$</t>
  </si>
  <si>
    <t>SIMPLES  %</t>
  </si>
  <si>
    <t>ACUMULADO %</t>
  </si>
  <si>
    <t>PERÍODO (MÊS)</t>
  </si>
  <si>
    <t>ITEM</t>
  </si>
  <si>
    <t>UNID</t>
  </si>
  <si>
    <t>QUANT.</t>
  </si>
  <si>
    <t>1.0</t>
  </si>
  <si>
    <t>SERVIÇOS PRELIMINARES</t>
  </si>
  <si>
    <t>1.1</t>
  </si>
  <si>
    <t>1.2</t>
  </si>
  <si>
    <t>2.0</t>
  </si>
  <si>
    <t>2.1</t>
  </si>
  <si>
    <t>3.0</t>
  </si>
  <si>
    <t>3.1</t>
  </si>
  <si>
    <t>4.0</t>
  </si>
  <si>
    <t>4.1</t>
  </si>
  <si>
    <t>5.0</t>
  </si>
  <si>
    <t>5.1</t>
  </si>
  <si>
    <t>6.0</t>
  </si>
  <si>
    <t>6.1</t>
  </si>
  <si>
    <t>7.0</t>
  </si>
  <si>
    <t>7.1</t>
  </si>
  <si>
    <t>8.0</t>
  </si>
  <si>
    <t>8.1</t>
  </si>
  <si>
    <t>8.2</t>
  </si>
  <si>
    <t>9.0</t>
  </si>
  <si>
    <t>9.1</t>
  </si>
  <si>
    <t>un</t>
  </si>
  <si>
    <t>9.2</t>
  </si>
  <si>
    <t>10.0</t>
  </si>
  <si>
    <t>11.0</t>
  </si>
  <si>
    <t>11.1</t>
  </si>
  <si>
    <t>_____________________________________</t>
  </si>
  <si>
    <t>______________________________________</t>
  </si>
  <si>
    <t>4.2</t>
  </si>
  <si>
    <t>7.2</t>
  </si>
  <si>
    <t>8.3</t>
  </si>
  <si>
    <t>8.4</t>
  </si>
  <si>
    <t>4.3</t>
  </si>
  <si>
    <t>8.5</t>
  </si>
  <si>
    <t>2.3</t>
  </si>
  <si>
    <t>10.1</t>
  </si>
  <si>
    <t>10.2</t>
  </si>
  <si>
    <t>10.3</t>
  </si>
  <si>
    <t>CREA/SC e CAU/SC</t>
  </si>
  <si>
    <t>PINTURA</t>
  </si>
  <si>
    <t>ART ou RRT de execução da obra</t>
  </si>
  <si>
    <t>1.3</t>
  </si>
  <si>
    <t>1.4</t>
  </si>
  <si>
    <t>1.5</t>
  </si>
  <si>
    <t>1.6</t>
  </si>
  <si>
    <t>SUPRA-ESTRUTURA</t>
  </si>
  <si>
    <t>PAREDES E DIVISÓRIAS</t>
  </si>
  <si>
    <t>Contraverga moldada in loco em concreto para vãos de mais de 1,5 m de comprimento. AF_03/2016</t>
  </si>
  <si>
    <t>REVESTIMENTO INTERNO/EXTERNO</t>
  </si>
  <si>
    <t>7.3</t>
  </si>
  <si>
    <t>7.4</t>
  </si>
  <si>
    <t>7.5</t>
  </si>
  <si>
    <t>INSTALAÇÃO ELÉTRICA</t>
  </si>
  <si>
    <t>12.0</t>
  </si>
  <si>
    <t>13.0</t>
  </si>
  <si>
    <t>13.1</t>
  </si>
  <si>
    <t>3.4</t>
  </si>
  <si>
    <t>96521 - Sinapi – C</t>
  </si>
  <si>
    <t>93382 - Sinapi – C</t>
  </si>
  <si>
    <t>Reaterro manual de valas com compactação mecanizada</t>
  </si>
  <si>
    <t>2.4</t>
  </si>
  <si>
    <t>2.5</t>
  </si>
  <si>
    <t>2.6</t>
  </si>
  <si>
    <t>kg</t>
  </si>
  <si>
    <t>Kg</t>
  </si>
  <si>
    <t>3.5</t>
  </si>
  <si>
    <t>3.6</t>
  </si>
  <si>
    <t>3.7</t>
  </si>
  <si>
    <t>3.8</t>
  </si>
  <si>
    <t>3.9</t>
  </si>
  <si>
    <t>COBERTURA</t>
  </si>
  <si>
    <t>ESQUADRIAS E VIDROS</t>
  </si>
  <si>
    <t>87879 - Sinapi - C</t>
  </si>
  <si>
    <t>Chapisco aplicado em alvenaria (com presença de vãos) e estruturas de concreto de fachada, com colher de pedreiro. Argamassa traço 1:3 Com preparo em betoneira 400L. AF_06/2014</t>
  </si>
  <si>
    <t>87529 - Sinapi - C</t>
  </si>
  <si>
    <t>87775 - Sinapi - C</t>
  </si>
  <si>
    <t>97084 - Sinapi – C</t>
  </si>
  <si>
    <t>96622 - Sinapi – C</t>
  </si>
  <si>
    <t>Lastro com material granular, aplicado em pisos ou lajes sobre solo, e espessura de *5 cm*. AF_08/2017</t>
  </si>
  <si>
    <t>91926– Sinapi - C</t>
  </si>
  <si>
    <t>Cabo de cobre Flexível isolado, 2,5 mm², anti-chama 450/750 V, para circuitos terminais - Fornecimento e instalação. AF_12/2015</t>
  </si>
  <si>
    <t>91924– Sinapi - C</t>
  </si>
  <si>
    <t>12.1</t>
  </si>
  <si>
    <t>12.2</t>
  </si>
  <si>
    <t>Escavação mecanizada para bloco de coroamento ou sapata com restroescavadeira (incluindo escavação para colocação de fôrmas). AF_06/2017</t>
  </si>
  <si>
    <t>Chapisco aplicado em alvenarias e estruturas de concreto internas, com colher de pedreiro. Argamassa traço 1:3 com preparo em betoneira 400 l. AF_06/2014</t>
  </si>
  <si>
    <t>Massa única, para recebimento de pintura, em argamassa traço 1:2:8, preparo mecânico com betoneira 400L, aplicada manualmente em faces internas de paredes, espessura de 20mm, com execução de taliscas. AF_06/2014.</t>
  </si>
  <si>
    <t>Emboço ou massa única em argamassa traço 1:2:8, preparo mecânico com betoneira 400 l, aplicada manualmente em panos de fachada com presença de vãos, espessura de 25 mm. AF_06/2014</t>
  </si>
  <si>
    <t>Cabo de cobre Flexível isolado, 1,5 mm², anti-chama 450/750 V, para circuitos terminais - Fornecimento e instalação. AF_12/2015</t>
  </si>
  <si>
    <t>96525 - Sinapi – C</t>
  </si>
  <si>
    <t>Concretagem de sapatas, Fck 30 Mpa, com uso de bomba lançamento, adensamento e acabamento. AF_11/2016</t>
  </si>
  <si>
    <t>96558 – Sinapi-C</t>
  </si>
  <si>
    <t>3.10</t>
  </si>
  <si>
    <t>3.11</t>
  </si>
  <si>
    <t>3.12</t>
  </si>
  <si>
    <t>3.13</t>
  </si>
  <si>
    <t>103672 - Sinapi – C</t>
  </si>
  <si>
    <t>103674 - Sinapi – C</t>
  </si>
  <si>
    <t>Compactação mecânica de solo para execução de radier, piso de concreto ou laje sobre solo, com compactador de solos tipo placa vibratória. AF_09/2021</t>
  </si>
  <si>
    <t>94992 - Sinapi – C</t>
  </si>
  <si>
    <t>9.3</t>
  </si>
  <si>
    <t>9.4</t>
  </si>
  <si>
    <t>9.5</t>
  </si>
  <si>
    <t>9.6</t>
  </si>
  <si>
    <t>92004 – Sinapi - C</t>
  </si>
  <si>
    <t>8.6</t>
  </si>
  <si>
    <t>Caixa de passagem, em PVC, de 4"x2" para eletroduto flexível corrugado</t>
  </si>
  <si>
    <t>1872 – Sinapi - I</t>
  </si>
  <si>
    <t>SERVIÇOS DIVERSOS</t>
  </si>
  <si>
    <t>Limpeza final da obra</t>
  </si>
  <si>
    <t>42846 – SIE/SC - C</t>
  </si>
  <si>
    <t>98689 - Sinapi - C</t>
  </si>
  <si>
    <t>3.14</t>
  </si>
  <si>
    <t>89362 - Sinapi - C</t>
  </si>
  <si>
    <t>Execução de passeio (calçada) ou piso de concreto com concreto moldado in loco, feito em obra, acabamento convencional, espessura 6cm, armado. AF_07/2016 (calçada externa)</t>
  </si>
  <si>
    <t>Giovane Miguel Kuhn</t>
  </si>
  <si>
    <t>Diretor de Projetos, Engenharia e Fiscalização</t>
  </si>
  <si>
    <t>92762 - Sinapi – C</t>
  </si>
  <si>
    <t>92759 - Sinapi – C</t>
  </si>
  <si>
    <t>0033 - Sinapi - I</t>
  </si>
  <si>
    <t>0034 - Sinapi - I</t>
  </si>
  <si>
    <t>43059 - Sinapi - I</t>
  </si>
  <si>
    <t>PREFEITURA MUNICIPAL DE BANDEIRANTE</t>
  </si>
  <si>
    <r>
      <t xml:space="preserve">Proprietário: </t>
    </r>
    <r>
      <rPr>
        <sz val="11"/>
        <rFont val="Times New Roman"/>
        <family val="1"/>
      </rPr>
      <t>Prefeitura Municipal de Bandeirante</t>
    </r>
  </si>
  <si>
    <t xml:space="preserve">Referência: </t>
  </si>
  <si>
    <t xml:space="preserve">BDI </t>
  </si>
  <si>
    <t>MEMORIAL DE CÁLCULO</t>
  </si>
  <si>
    <t>INFRAESTRUTURA</t>
  </si>
  <si>
    <t>VALOR UNITÁRIO SEM BDI (R$)</t>
  </si>
  <si>
    <t>VALOR UNITÁRIO COM BDI (R$)</t>
  </si>
  <si>
    <t>VALOR TOTAL (R$)</t>
  </si>
  <si>
    <t>REFERÊNCIA</t>
  </si>
  <si>
    <t>DESCRIÇÃO</t>
  </si>
  <si>
    <t>ORÇAMENTO DE OBRA</t>
  </si>
  <si>
    <t>Fornecimento e instalação de placa de obra com chapa galvanizada e estrutura de madeira. AF_03/2022_PS</t>
  </si>
  <si>
    <t>Placa de 3,0m x 1,0m = 3,0m²</t>
  </si>
  <si>
    <t>103689 - Sinapi - C</t>
  </si>
  <si>
    <t>99059 - Sinapi - C</t>
  </si>
  <si>
    <t>01 ART</t>
  </si>
  <si>
    <t>SUPRAESTRUTURA</t>
  </si>
  <si>
    <t>96619 – Sinapi-C</t>
  </si>
  <si>
    <r>
      <t>m</t>
    </r>
    <r>
      <rPr>
        <i/>
        <sz val="10"/>
        <rFont val="Times New Roman"/>
        <family val="1"/>
      </rPr>
      <t>³</t>
    </r>
  </si>
  <si>
    <t>Aço CA-50, 8mm, vergalhão (Sapatas)</t>
  </si>
  <si>
    <t>Aço CA-50, 10mm, vergalhão (Sapatas)</t>
  </si>
  <si>
    <t>96557 - Sinapi – C</t>
  </si>
  <si>
    <t>92413 - Sinapi – C</t>
  </si>
  <si>
    <t>Concretagem de pilares, Fck= 25 Mpa, com uso de bomba - Lançamento, adensamento e acabamento. AF_02/2022 (Pilares e colarinho)</t>
  </si>
  <si>
    <t>92455 - Sinapi – C</t>
  </si>
  <si>
    <t>Montagem e desmontagem de fôrma de pilares retangulares e estruturas similares, pé-direito simples, em madeira serrada, 4 utilizações. AF_09/2020 (Pilares e colarinho)</t>
  </si>
  <si>
    <t>Montagem e desmontagem de fôrma de viga, escoramento com garfo de madeira, pé-direito simples, em chapa de madeira resinada, 4 utilizações. AF_09/2020</t>
  </si>
  <si>
    <t>3.2</t>
  </si>
  <si>
    <t>3.3</t>
  </si>
  <si>
    <t>Aço CA-50, 8mm, vergalhão (laje de piso)</t>
  </si>
  <si>
    <t>92770 - Sinapi - C</t>
  </si>
  <si>
    <t>00033 - Sinapi - I</t>
  </si>
  <si>
    <t>Alvenaria de vedação de blocos cerâmicos furados na vertical de 14x19x39 cm (espessura 14 cm) e argamassa de assentamento com preparo em betoneira. AF_12/2021</t>
  </si>
  <si>
    <t>Porta de alumínio de abrir com lambri, com guarnição, fixação com parafusos - fornecimento e instalação. AF_12/2019</t>
  </si>
  <si>
    <t>Janela de alumínio de correr com 2 folhas para vidros, com vidros, batente, acabamento com acetato ou brilhante e ferragens. Exclusive alizar e contramarco. Fornecimento e instalação. AF_12/2019</t>
  </si>
  <si>
    <t>6.2</t>
  </si>
  <si>
    <t>94570 – Sinapi - C</t>
  </si>
  <si>
    <t>91338 – Sinapi - C</t>
  </si>
  <si>
    <t>Contramarco de alumínio, fixação com parafuso - fornecimento e instalação. AF_12/2019</t>
  </si>
  <si>
    <t>6.3</t>
  </si>
  <si>
    <t>94590 - Sinapi - C</t>
  </si>
  <si>
    <t>Peitoril linear em granito ou mármore, l = 15cm, comprimento de até 2m, assentado com argamassa 1:6 com aditivo. AF_11/2020</t>
  </si>
  <si>
    <t>6.4</t>
  </si>
  <si>
    <t>101965 - Sinapi - C</t>
  </si>
  <si>
    <t>Soleira em granito, largura 15 cm, espessura 2,0 cm. AF_09/2020</t>
  </si>
  <si>
    <t>Chapisco aplicado em alvenarias e estruturas de concreto internas, com colher de pedreiro. Argamassa traço 1:3 com preparo em betoneira 400 l. AF_10/2022</t>
  </si>
  <si>
    <t>Chapisco aplicado em alvenaria (com presença de vãos) e estruturas de concreto de fachada, com colher de pedreiro. Argamassa traço 1:3 Com preparo em betoneira 400L. AF_10/2022</t>
  </si>
  <si>
    <t>Emboço, para recebimento de cerâmica, em argamassa traço 1:2:8, preparo mecânico com betoneira 400l, aplicado manualmente em faces internas de paredes, para ambiente com área entre 5m2 e 10m2, espessura de 10mm, com execução de taliscas. AF_06/2014</t>
  </si>
  <si>
    <t>87549 - Sinapi - C</t>
  </si>
  <si>
    <t>Revestimento cerâmico para paredes internas com placas tipo esmaltada extra de dimensões 60x60 cm aplicadas na altura inteira das paredes. AF_02/2023_PE</t>
  </si>
  <si>
    <t>104611 - Sinapi - C</t>
  </si>
  <si>
    <t>10.4</t>
  </si>
  <si>
    <t>10.5</t>
  </si>
  <si>
    <t>10.6</t>
  </si>
  <si>
    <t>10.7</t>
  </si>
  <si>
    <t>10.8</t>
  </si>
  <si>
    <t>10.9</t>
  </si>
  <si>
    <t>10.10</t>
  </si>
  <si>
    <t>11.2</t>
  </si>
  <si>
    <t xml:space="preserve">m² </t>
  </si>
  <si>
    <t>Fundo selador acrílico, aplicação manual em parede, uma demão. AF_04/2023</t>
  </si>
  <si>
    <t>Pintura látex acrílica premium, aplicação manual em paredes, duas demãos. AF_04/2023</t>
  </si>
  <si>
    <t>91834 – Sinapi - C</t>
  </si>
  <si>
    <t>Eletroduto flexível corrugado, PVC, DN 25 mm (3/4"), para circuitos terminais, instalado em forro - fornecimento e instalação. AF_03/2023</t>
  </si>
  <si>
    <t>Lâmpada compacta de led 10W, base E27 - fornecimento e instalação. AF_02/2020</t>
  </si>
  <si>
    <t>4 unidades</t>
  </si>
  <si>
    <t>97610 - Sinapi - C</t>
  </si>
  <si>
    <t>91997 – Sinapi - C</t>
  </si>
  <si>
    <t>Tomada média de embutir (2 módulos), 2P+T 10 A, incluindo suporte e placa - fornecimento e instalação. AF_03/2023</t>
  </si>
  <si>
    <t>2 unidades</t>
  </si>
  <si>
    <t>3 unidades</t>
  </si>
  <si>
    <t>VALOR TOTAL DA OBRA</t>
  </si>
  <si>
    <t>INSTALAÇÕES HIDROSSANITÁRIAS</t>
  </si>
  <si>
    <t xml:space="preserve">INSTALAÇÕES HIDROSSANITÁRIAS </t>
  </si>
  <si>
    <t>11.3</t>
  </si>
  <si>
    <t>11.4</t>
  </si>
  <si>
    <t>11.5</t>
  </si>
  <si>
    <t>11.6</t>
  </si>
  <si>
    <t>11.7</t>
  </si>
  <si>
    <t>11.8</t>
  </si>
  <si>
    <t>11.9</t>
  </si>
  <si>
    <t>Tubo, PVC, soldável, DN 25mm, instalado em ramal ou sub-ramal de água - fornecimento e instalação. AF_06/2022</t>
  </si>
  <si>
    <t>89357 - Sinapi - C</t>
  </si>
  <si>
    <t>Joelho 90º, PVC, soldável, DN 25mm, instalado em ramal ou sub-ramal de água - fornecimento e instalação. AF_06/2022</t>
  </si>
  <si>
    <t>Joelho 90 graus, PVC, serie normal, esgoto predial, DN 40 mm, junta soldável, fornecido e instalado em ramal de descarga ou ramal de esgoto sanitário. AF_08/2022</t>
  </si>
  <si>
    <t>89724 - Sinapi - C</t>
  </si>
  <si>
    <t>Registro de pressão bruto, latão, roscável, 3/4", com acabamento e canopla cromados - fornecimento e instalação. AF_08/2021</t>
  </si>
  <si>
    <t>89985 - Sinapi - C</t>
  </si>
  <si>
    <t>Tê, PVC, soldável, DN 25 mm instalado em reservação de água de edificação que possua reservatório de fibra/fibrocimento fornecimento e instalação. AF_06/2016</t>
  </si>
  <si>
    <t>94688 - Sinapi - C</t>
  </si>
  <si>
    <t>103324 - Sinapi - C</t>
  </si>
  <si>
    <t>Lastro de concreto magro, aplicado em blocos de coroamento ou sapatas, espessura de 5 cm. AF_08/2017</t>
  </si>
  <si>
    <t>Impermeabilização de superfície com emulsão asfáltica, 2 demãos. AF_09/2023</t>
  </si>
  <si>
    <t>Fabricação, montagem e desmontagem de fôrma para viga baldrame, em madeira serrada, e=25 mm, 4 utilizações. AF_06/2017</t>
  </si>
  <si>
    <t>Obra: Construção de Espaço Comunitário no Cemitério Municipal</t>
  </si>
  <si>
    <r>
      <t>Área:</t>
    </r>
    <r>
      <rPr>
        <sz val="11"/>
        <rFont val="Times New Roman"/>
        <family val="1"/>
      </rPr>
      <t xml:space="preserve"> 70,29 m²</t>
    </r>
  </si>
  <si>
    <t>Sinapi 02/2024</t>
  </si>
  <si>
    <r>
      <t xml:space="preserve">70,29m² - Área </t>
    </r>
    <r>
      <rPr>
        <i/>
        <sz val="10"/>
        <rFont val="Times New Roman"/>
        <family val="1"/>
      </rPr>
      <t>Autocad</t>
    </r>
  </si>
  <si>
    <t>7,0 m² - área base das sapatas</t>
  </si>
  <si>
    <t>71,30kg -  Conforme Quantitativos Projeto</t>
  </si>
  <si>
    <t>2,25m³ - Conforme Quantitativos Projeto</t>
  </si>
  <si>
    <t>Armação de sapata isolada, viga baldrame e sapata corrida utilizando aço CA-50 de 8 mm - Montagem. AF_01/2024 (Sapatas)</t>
  </si>
  <si>
    <t>104918 - Sinapi - C</t>
  </si>
  <si>
    <t>Armação de sapata isolada, viga baldrame e sapata corrida utilizando aço CA-50 de 10 mm - Montagem. AF_01/2024 (Sapatas)</t>
  </si>
  <si>
    <t>104919 – Sinapi-C</t>
  </si>
  <si>
    <t>Armação de sapata isolada, viga baldrame e sapata corrida utilizando aço CA-50 de 12,5 mm - Montagem. AF_01/2024 (Sapatas)</t>
  </si>
  <si>
    <t>Aço CA-50, 12,5mm, vergalhão (Sapatas)</t>
  </si>
  <si>
    <t>41,20kg - Conforme Quantitativos Projeto</t>
  </si>
  <si>
    <t>17,80kg -  Conforme Quantitativos Projeto</t>
  </si>
  <si>
    <t>17,80kg - Conforme Quantitativos Projeto</t>
  </si>
  <si>
    <t>104920 - Sinapi - C</t>
  </si>
  <si>
    <t>43055 - Sinapi - I</t>
  </si>
  <si>
    <t>Armação de sapata isolada, viga baldrame e sapata corrida utilizando aço CA-50 de 10 mm - Montagem. AF_01/2024 (Vigas baldrames)</t>
  </si>
  <si>
    <t>Aço CA-50, 10mm, vergalhão (Vigas baldrames)</t>
  </si>
  <si>
    <t>Armação de sapata isolada, viga baldrame e sapata corrida utilizando aço CA-50 de 12,5 mm - Montagem. AF_01/2024 (Vigas baldrames)</t>
  </si>
  <si>
    <t>Aço CA-50, 12,5mm, vergalhão (Vigas baldrames)</t>
  </si>
  <si>
    <t>140,80kg - Conforme Quantitativos Projeto</t>
  </si>
  <si>
    <t>26,20kg - Conforme Quantitativos Projeto</t>
  </si>
  <si>
    <t>3.15</t>
  </si>
  <si>
    <t>3.16</t>
  </si>
  <si>
    <t>3.17</t>
  </si>
  <si>
    <t>Concretagem de blocos de coroamento e vigas baldrames, fck 30 MPa, com uso de bomba lançamento, adensamento e acabamento. AF_01/2024</t>
  </si>
  <si>
    <t xml:space="preserve">m³ </t>
  </si>
  <si>
    <t>2,45 m³ - Conforme Quantitativos Projeto</t>
  </si>
  <si>
    <t>3.19</t>
  </si>
  <si>
    <t>45,30kg - Conforme Quantitativos Projeto</t>
  </si>
  <si>
    <t>Armação de pilar ou viga de estrutura convencional de concreto armado utilizando aço CA-60 de 5,0 mm - montagem. AF_06/2022  (Vigas baldrames)</t>
  </si>
  <si>
    <t>92759 - Sinapi - C</t>
  </si>
  <si>
    <t>98557 - Sinapi - C</t>
  </si>
  <si>
    <t>(42,26m x 0,15m) + (0,15m x 42,26m) + (8,14mx0,30m) +(8,14mx0,15m) = 23,47m²</t>
  </si>
  <si>
    <t>Aço CA-60, 4,2mm, ou 5,0mm, ou 6,0mm, ou 7,0mm, vergalhão (Vigas baldrames)</t>
  </si>
  <si>
    <t>Armação de pilar ou viga de estrutura convencional de concreto armado utilizando aço CA-60 de 5,0 mm - montagem. AF_06/2022  (Vigas)</t>
  </si>
  <si>
    <t>Aço CA-60, 4,2mm, ou 5,0mm, ou 6,0mm, ou 7,0mm, vergalhão (Vigas)</t>
  </si>
  <si>
    <t>Aço CA-50, 10mm, vergalhão (Vigas)</t>
  </si>
  <si>
    <t>267,00 kg - Conforme Quantitativos Projeto</t>
  </si>
  <si>
    <t>89,60 kg - Conforme Quantitativos Projeto</t>
  </si>
  <si>
    <t>6,06m³ - Conforme Quantitativos Projeto</t>
  </si>
  <si>
    <t>Concretagem de vigas e lajes, Fck= 25 Mpa, para lajes maciças ou nervuradas com uso de bomba - Lançamento, adensamento e acabamento. AF_02/2022</t>
  </si>
  <si>
    <t>Armação de pilar ou viga de estrutura convencional de concreto armado utilizando aço CA-50 de 10,0mm - Montagem AF_06/2022 (Vigas)</t>
  </si>
  <si>
    <t>Armação de pilar ou viga de estrutura convencional de concreto armado utilizando aço CA-50 de 10,0mm - Montagem AF_06/2022 (Pilares)</t>
  </si>
  <si>
    <t>Aço CA-50, 10mm, vergalhão (Pilares)</t>
  </si>
  <si>
    <t>38,90kg + 25,50kg  = 64,40kg</t>
  </si>
  <si>
    <t>Armação de pilar ou viga de estrutura convencional de concreto armado utilizando aço CA-50 de 12,5mm - Montagem AF_06/2022 (Pilares)</t>
  </si>
  <si>
    <t>Aço CA-50, 12,5mm, vergalhão (Pilares)</t>
  </si>
  <si>
    <t>113,30kg + 30,90kg  = 144,20kg</t>
  </si>
  <si>
    <t>19,40kg + 21kg + 9,50kg = 49,90kg</t>
  </si>
  <si>
    <t>92763 - Sinapi - C</t>
  </si>
  <si>
    <t xml:space="preserve">1,03m³ + 0,88m³ + 0,36m³ = 2,27m³ </t>
  </si>
  <si>
    <t>7,10m³ - Conforme Quantitativos Projeto</t>
  </si>
  <si>
    <t>Armação de laje de estrutura convencional de concreto armado utilizando o aço CA-50 de 8,0mm - montagem. AF_06/2022</t>
  </si>
  <si>
    <t>413,40kg - Conforme Quantitativos Projeto</t>
  </si>
  <si>
    <t>Aço CA-50, 8mm, vergalhão (laje de cobertura)</t>
  </si>
  <si>
    <t>428,20kg - Conforme Quantitativos Projeto</t>
  </si>
  <si>
    <t>4,69m³ - Conforme Quantitativos Projeto</t>
  </si>
  <si>
    <t>25,40kg - Conforme Quantitativos Projeto</t>
  </si>
  <si>
    <t>Aço CA-60, 4,2mm, ou 5,0mm, ou 6,0mm, ou 7,0mm, vergalhão (laje de piso)</t>
  </si>
  <si>
    <t>Armação de laje de estrutura convencional de concreto armado utilizando o aço CA-60 de 5,0mm - montagem. AF_06/2022</t>
  </si>
  <si>
    <t>92768 - Sinapi - C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</si>
  <si>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</si>
  <si>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</si>
  <si>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</si>
  <si>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</si>
  <si>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</si>
  <si>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</si>
  <si>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</si>
  <si>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</si>
  <si>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</si>
  <si>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</si>
  <si>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</si>
  <si>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3.18</t>
  </si>
  <si>
    <t>3.20</t>
  </si>
  <si>
    <t>3.21</t>
  </si>
  <si>
    <t>3.22</t>
  </si>
  <si>
    <t>3.23</t>
  </si>
  <si>
    <t>[2,28m + (1,14m x 2)] x 2,00m + [(4,28mx2+) (1,70m x 3) +3,11] x 3,50m - (1,80m x 1,50m) = 65,12m²</t>
  </si>
  <si>
    <t>Verga moldada in loco em concreto para janelas com até 1,5 m de vão. AF_03/2016</t>
  </si>
  <si>
    <t>93186 - Sinapi - C</t>
  </si>
  <si>
    <t>Contraverga moldada in loco em concreto para vãos de até 1,5 m de comprimento. AF_03/2016</t>
  </si>
  <si>
    <t>93196 - Sinapi - C</t>
  </si>
  <si>
    <t>0,60m x 2 = 1,20m</t>
  </si>
  <si>
    <t>93,36m² - área da cobertura</t>
  </si>
  <si>
    <t>0,60m x 0,50m x 2 = 0,60m²</t>
  </si>
  <si>
    <t>(0,50m x2 + 0,60m x 2) = 2,20m</t>
  </si>
  <si>
    <t>0,60m + 0,60m = 1,20m</t>
  </si>
  <si>
    <t>2 x 0,90m + 1,80m (porta lixeira) = 3,60 m</t>
  </si>
  <si>
    <t>02 x 0,90m x 2,10m = 3,78m² + 1,80m x1,50m (porta lixeira) = 2,70m²  = 6,48m²</t>
  </si>
  <si>
    <t>6.5</t>
  </si>
  <si>
    <t>7.6</t>
  </si>
  <si>
    <t>3,50m x (5,39x2 + 1,70m x 2 + 4,28m x2) + (1,14mx2 + 2,28m) = 88,71 m² - 2,70m²  - 2,10m x 0,90m x 2 = 82,23m²</t>
  </si>
  <si>
    <t xml:space="preserve">3,50m x (1,70mx4 + 4,28m x2)  - 2,10m x 0,90m x 2 = 49,98m² </t>
  </si>
  <si>
    <t>3,50m x (1,70mx4 + 4,28m x2)  - 2,10m x 0,90m x 2 = 49,98m131</t>
  </si>
  <si>
    <t>3,50m x (1,70mx4 + 4,28m x2) + 2,0m x (1,14mx2 + 2,28m) = 62,88 m² - 2,70m²  - 2,10m x 0,90m x 2 = 56,40m²</t>
  </si>
  <si>
    <t>2,0m x (1,14mx2 + 2,28m) = 9,12 m² - 2,70m² = 6,42 m²</t>
  </si>
  <si>
    <t>70,29 + 19,50 +7,0 + 16,67 = 113,46m²</t>
  </si>
  <si>
    <t xml:space="preserve">113,46m² x 0,05m = 5,67m² </t>
  </si>
  <si>
    <t>19,50 +7,0 + 16,67 = 43,17m²</t>
  </si>
  <si>
    <t>Contrapiso em argamassa traço 1:4 (cimento e areia), preparo mecânico com betoneira 400 l, aplicado em áreas molhadas sobre laje, aderido, acabamento não reforçado, espessura 2cm. Af_07/2021</t>
  </si>
  <si>
    <t>87735 - Sinapi - C</t>
  </si>
  <si>
    <t>Revestimento cerâmico para piso com placas tipo esmaltada extra de dimensões 45x45 cm aplicada em ambientes de área menor que 5 m2. AF_02/2023_PE</t>
  </si>
  <si>
    <t xml:space="preserve">3,40m² x 2 = 6,80m²  </t>
  </si>
  <si>
    <t>87249 - Sinapi – C</t>
  </si>
  <si>
    <t>88649 - Sinapi – C</t>
  </si>
  <si>
    <t>Rodapé cerâmico de 7cm de altura com placas tipo esmaltada extra de dimensões 45x45cm. AF_02/2023</t>
  </si>
  <si>
    <t>Revestimento cerâmico para piso com placas tipo esmaltada extra de dimensões 45x45 cm aplicada em ambientes de área maior que 10 m2. AF_02/2023_PE</t>
  </si>
  <si>
    <t>9.7</t>
  </si>
  <si>
    <t>58,04m²</t>
  </si>
  <si>
    <t>87251 - Sinapi – C</t>
  </si>
  <si>
    <t>(3,11+2,28+1,84+2x4+4x1,70+4,28) m -2x0,90m = 24,51m</t>
  </si>
  <si>
    <t>LOUÇAS E METAIS SANITÁRIOS</t>
  </si>
  <si>
    <r>
      <t>Vaso sanitário sifonado com caixa acoplada louça branca -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Fornecimento e instalação</t>
    </r>
  </si>
  <si>
    <t>Assento sanitário convencional - Fornecimento e instalação</t>
  </si>
  <si>
    <t>Torneira cromada de mesa, 1/2 ou 3/4, para lavatório, padrão popular - fornecimento e instalação. AF_01/2020</t>
  </si>
  <si>
    <t>Papeleira de parede em metal cromado sem tampa, incluso fixação. AF_01/2020</t>
  </si>
  <si>
    <t>Porta toalha rosto em metal cromado, tipo argola, incluso fixação. AF_01/2020</t>
  </si>
  <si>
    <t>Saboneteira plástica tipo dispenser para sabonete líquido com reservatório de 800 a 1500ml, incluso fixação</t>
  </si>
  <si>
    <t>Barra de apoio reta, em aço inox polido, comprimento 60 cm, fixada na parede - Fornecimento e instalação</t>
  </si>
  <si>
    <t>11.10</t>
  </si>
  <si>
    <t>Barra de apoio reta, em aço inox polido, comprimento 70 cm, fixada na parede - Fornecimento e instalação</t>
  </si>
  <si>
    <t>11.11</t>
  </si>
  <si>
    <t>Barra de apoio reta, em aço inox polido, comprimento 80 cm, fixada na parede - Fornecimento e instalação</t>
  </si>
  <si>
    <t>Munícipio de Bandeirante</t>
  </si>
  <si>
    <t xml:space="preserve">7,75 + 0,95 + 0,5 + 2x0,6 + 3x 1,50 + 2x1,90 + 6,0 + 3,0 = 27,70m </t>
  </si>
  <si>
    <t>Tubo, PVC, soldável, DN 32mm, instalado em ramal ou sub-ramal de água - fornecimento e instalação. AF_06/2022</t>
  </si>
  <si>
    <t>Tubo, PVC, soldável, DN 32 mm, instalado em ramal ou sub-ramal de água - fornecimento e instalação. AF_06/2022</t>
  </si>
  <si>
    <t>89356 - Sinapi - C</t>
  </si>
  <si>
    <t>0,60m + 0,60m + 0,20m = 1,40m</t>
  </si>
  <si>
    <t>10 unidades</t>
  </si>
  <si>
    <t>1 unidade</t>
  </si>
  <si>
    <t>Caixa d´água em polietileno, 500 litros - fornecimento e instalação. AF_06/2021</t>
  </si>
  <si>
    <t>102605 - Sinapi - C</t>
  </si>
  <si>
    <t>Tubo PVC, serie normal, esgoto predial, DN 100mm, fornecido e instalado em ramal de descarga ou ramal de esgoto sanitário. AF_08/2022</t>
  </si>
  <si>
    <t>89714 - Sinapi - C</t>
  </si>
  <si>
    <t>0,9+ 1,0 + 1,70 + 0,90+ 0,50 = 5,0</t>
  </si>
  <si>
    <t>89712 - Sinapi - C</t>
  </si>
  <si>
    <t>Tubo PVC, serie normal, esgoto predial, DN 50mm, fornecido e instalado em ramal de descarga ou ramal de esgoto sanitário. AF_08/2022</t>
  </si>
  <si>
    <t>1,60m + 1,60m = 3,20m</t>
  </si>
  <si>
    <t>Joelho 45 graus, PVC, serie normal, esgoto predial, DN 50 mm, junta soldável, fornecido e instalado em ramal de descarga ou ramal de esgoto sanitário. AF_08/2022</t>
  </si>
  <si>
    <t>89732- Sinapi - C</t>
  </si>
  <si>
    <t>Junção de redução invertida, pvc, série normal, esgoto predial, dn 100 x 50 mm, junta elástica, fornecido e instalado em ramal de descarga ou ramal de esgoto sanitário. AF_08/2022</t>
  </si>
  <si>
    <t>104345 - Sinapi - C</t>
  </si>
  <si>
    <t>Joelho 45 graus, PVC, serie normal, esgoto predial, dn 100 mm, junta elástica, fornecido e instalado em ramal de descarga ou ramal de esgoto sanitário. AF_08/2022</t>
  </si>
  <si>
    <t>89746 - Sinapi - C</t>
  </si>
  <si>
    <t>Joelho 90 graus, pvc, serie normal, esgoto predial, dn 100 mm, junta elástica, fornecido e instalado em ramal de descarga ou ramal de esgoto sanitário. AF_08/2022</t>
  </si>
  <si>
    <t>89744 - Sinapi - C</t>
  </si>
  <si>
    <t>Caixa enterrada hidráulica retangular em alvenaria com tijolos cerâmicos maciços, dimensões internas: 0,6x0,6x0,6 m para rede de esgoto. AF_12/2020</t>
  </si>
  <si>
    <t>5 unidades</t>
  </si>
  <si>
    <t>97902 - Sinapi - C</t>
  </si>
  <si>
    <t>Tanque séptico circular, em concreto pré-moldado, diâmetro interno = 1,50 m, altura interna = 1,50 m. AF_12/2020_PA</t>
  </si>
  <si>
    <t>Filtro anaeróbio circular, em concreto pré-moldado, diâmetro interno = 1,20 m, altura interna = 1,50 m. AF_12/2020_PA</t>
  </si>
  <si>
    <t>Sumidouro retangular, em alvenaria com blocos de concreto, dimensões internas: 2,0 x 2,0 x h=1,0 m. AF_12/2020</t>
  </si>
  <si>
    <t>98052 - Sinapi - C</t>
  </si>
  <si>
    <t>98058 - Sinapi - C</t>
  </si>
  <si>
    <t>98094 - Sinapi - C</t>
  </si>
  <si>
    <t>Área da Obra - 70,29 m²</t>
  </si>
  <si>
    <t>Impermeabilização de superfície com membrana à base de poliuretano, 2 demãos. AF_09/2023</t>
  </si>
  <si>
    <t>98553 – Sinapi - C</t>
  </si>
  <si>
    <t>86888 - Sinapi - C</t>
  </si>
  <si>
    <t>100849 - Sinapi - C</t>
  </si>
  <si>
    <t>86906 - Sinapi - C</t>
  </si>
  <si>
    <t xml:space="preserve">95544 - Sinapi - C </t>
  </si>
  <si>
    <t>95542 - Sinapi - C</t>
  </si>
  <si>
    <t>95547 - Sinapi - C</t>
  </si>
  <si>
    <t>100866 - Sinapi - C</t>
  </si>
  <si>
    <t>100867 - Sinapi - C</t>
  </si>
  <si>
    <t>100869 - Sinapi - C</t>
  </si>
  <si>
    <t>12.3</t>
  </si>
  <si>
    <t>12.4</t>
  </si>
  <si>
    <t xml:space="preserve">13m x 3 cabos = 39,00m </t>
  </si>
  <si>
    <t xml:space="preserve">12,26m x 3 cabos + 9,95 x 2 cabos = 56,68 m </t>
  </si>
  <si>
    <t>41,00 metros</t>
  </si>
  <si>
    <t>Cabo de cobre flexível isolado, 10 mm², anti-chama 0,6/1,0 kv, para circuitos terminais - fornecimento e instalação. AF_03/2023</t>
  </si>
  <si>
    <t>4m x 2 cabos = 8,0 metros</t>
  </si>
  <si>
    <t>91953 – Sinapi - C</t>
  </si>
  <si>
    <t>Interruptor simples (1 módulo), 10 A/250v, incluindo suporte e placa - fornecimento e instalação. AF_03/2023</t>
  </si>
  <si>
    <t>Quadro para disjuntores - 01 unidade</t>
  </si>
  <si>
    <t>6 unidades</t>
  </si>
  <si>
    <t>Quadro de distribuição de energia em PVC, de embutir, sem barramento, para 6 disjuntores - Fornecimento e Instalação. AF_10/2020</t>
  </si>
  <si>
    <t>101876 - Sinapi - C</t>
  </si>
  <si>
    <t>Disjuntor monopolar tipo din, corrente nominal de 20A - Fornecimento e Instalação. AF_10/2020</t>
  </si>
  <si>
    <t>01 unidade</t>
  </si>
  <si>
    <t>Disjuntor monopolar tipo din, corrente nominal de 25A - Fornecimento e Instalação. AF_10/2021</t>
  </si>
  <si>
    <t>93655 - Sinapi - C</t>
  </si>
  <si>
    <t>93656 - Sinapi - C</t>
  </si>
  <si>
    <t>[(4,28+1,98+3,11+1,14+2,28+1,84+4,28)m + 4 pilaresx (0,3+0,3+0,14+0,14)] x 3,50m  + 0,40m x(2x11,87m+ 2x 8m) = 78,50m² + 15,80m² = 94,30m²</t>
  </si>
  <si>
    <t>Fundo selador acrílico, aplicação manual em teto, uma demão. AF_04/2023</t>
  </si>
  <si>
    <t xml:space="preserve">11,67m x 8,0m = 93,36m²  </t>
  </si>
  <si>
    <t>88485 - Sinapi - C</t>
  </si>
  <si>
    <t>88489 - Sinapi - C</t>
  </si>
  <si>
    <t>88484 - Sinapi - C</t>
  </si>
  <si>
    <t>Pintura látex acrílica premium, aplicação manual em teto, duas demãos. AF_04/2023</t>
  </si>
  <si>
    <t>88488 - Sinapi - C</t>
  </si>
  <si>
    <r>
      <t xml:space="preserve">Endereço: </t>
    </r>
    <r>
      <rPr>
        <sz val="11"/>
        <rFont val="Times New Roman"/>
        <family val="1"/>
      </rPr>
      <t>Rua Afonso Oliboni, esq. com a Rua Caçador, SN, Centro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Bandeirante/SC</t>
    </r>
  </si>
  <si>
    <r>
      <t>Endereço:</t>
    </r>
    <r>
      <rPr>
        <sz val="11"/>
        <rFont val="Times New Roman"/>
        <family val="1"/>
      </rPr>
      <t xml:space="preserve"> Rua Afonso Oliboni, esq. com a Rua Caçador, SN, Centro, Bandeirante/SC</t>
    </r>
  </si>
  <si>
    <r>
      <t>Área:</t>
    </r>
    <r>
      <rPr>
        <sz val="11"/>
        <rFont val="Times New Roman"/>
        <family val="1"/>
      </rPr>
      <t xml:space="preserve"> 70,29m²</t>
    </r>
  </si>
  <si>
    <t xml:space="preserve">     CRONOGRAMA FÍSICO-FINANCEIRO</t>
  </si>
  <si>
    <t xml:space="preserve">7m² x 0,25m = 1,75m³ </t>
  </si>
  <si>
    <t>(3 x 7,0m + 2x 9,11m + 2x 3,82m + 2 x 1,0m + 2m + 1,64m) x 0,30m = 15,75m²</t>
  </si>
  <si>
    <t>96536 - Sinapi - C</t>
  </si>
  <si>
    <t>79,04m x 2 lados = 158,08m x 0,40m = 63,23m² + 145,67m x 0,14m + 13,25m x 0,30m = 87,60m² / 4 utilizações = 21,90m²</t>
  </si>
  <si>
    <t>(0,20m x2 + 0,3m x2)x 6 pilares x 3,50m +[ (0,30m x 2) x 4 + ( 0,14m x 2)] x3,50m = 30,38m² / 4 utilizações = 7,60m²</t>
  </si>
  <si>
    <t xml:space="preserve">93,36 - 24,37 = 68,99 m²  </t>
  </si>
  <si>
    <t>92534 - Sinapi – C</t>
  </si>
  <si>
    <t>Montagem e desmontagem de fôrma de laje maciça, pé-direito simples, em chapa de madeira compensada plastificcada. AF_09/2020 (laje de cobertura)</t>
  </si>
  <si>
    <t>Lavatório louça branca com coluna, 45x55cm ou equivalente, padrão médio - fornecimento e instalação. AF_01/2020</t>
  </si>
  <si>
    <t>86903 - Sinapi - C</t>
  </si>
  <si>
    <t>(3 x 7,0m + 2x 9,11m + 2x 3,82m + 2 x 1,0m + 2m + 1,64m) x 0,30m x 0,40m = 6,30m³</t>
  </si>
  <si>
    <t>6,30 - 2,45 = 3,85m³</t>
  </si>
  <si>
    <t>2.2</t>
  </si>
  <si>
    <t>8.7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</si>
  <si>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</si>
  <si>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</si>
  <si>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</si>
  <si>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</si>
  <si>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</si>
  <si>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</si>
  <si>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</si>
  <si>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</si>
  <si>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</si>
  <si>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</si>
  <si>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7.7</t>
  </si>
  <si>
    <t>7.8</t>
  </si>
  <si>
    <t>87905 - Sinapi - C</t>
  </si>
  <si>
    <t>Massa única, para recebimento de pintura, em argamassa traço 1:2:8, preparo mecânico com betoneira 400L, aplicada manualmente em teto, espessura de 20mm, com execução de taliscas. AF_03/2015.</t>
  </si>
  <si>
    <t>90406 - Sinapi - C</t>
  </si>
  <si>
    <t>Chapisco aplicado no teto ou em alvenaria e estrutura, com rolo para textura acrílica. Argamassa traço 1:4 e emulsão polimérica (adesivo) com preparo em betoneira 400L. AF_10/2022</t>
  </si>
  <si>
    <t>87882 - Sinapi - C</t>
  </si>
  <si>
    <r>
      <t>Data:</t>
    </r>
    <r>
      <rPr>
        <sz val="11"/>
        <rFont val="Times New Roman"/>
        <family val="1"/>
      </rPr>
      <t xml:space="preserve"> 24/04/2024</t>
    </r>
  </si>
  <si>
    <t>Bandeirante, 24 de abril de 2024</t>
  </si>
  <si>
    <t>CNPJ: 01.612.528/0001-84</t>
  </si>
  <si>
    <t xml:space="preserve">         PREFEITURA MUNICIPAL DE BANDEIRANTE</t>
  </si>
  <si>
    <t xml:space="preserve">Locação convencional de obra, utilizando gabarito de tábuas corridas pontaletadas a cada 2,00m - 2 utilizações. </t>
  </si>
  <si>
    <t xml:space="preserve">Escavação mecanizada para viga baldrame com mini-escavadeira (incluindo escavação para colocação de fôrmas).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</si>
</sst>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&quot;* #,##0.00_);_(&quot;R$&quot;* \(#,##0.00\);_(&quot;R$&quot;* &quot;-&quot;??_);_(@_)"/>
    <numFmt numFmtId="165" formatCode="0.0"/>
    <numFmt numFmtId="166" formatCode="#,##0.00;[Red]#,##0.00"/>
    <numFmt numFmtId="167" formatCode="#,##0.000"/>
  </numFmts>
  <fonts count="2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5"/>
      <name val="Times New Roman"/>
      <family val="1"/>
    </font>
    <font>
      <b/>
      <sz val="13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5"/>
      <name val="Times New Roman"/>
      <family val="1"/>
    </font>
    <font>
      <b/>
      <sz val="8"/>
      <color rgb="FFFF0000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/>
    <xf numFmtId="9" fontId="1" fillId="0" borderId="0" applyFont="0" applyFill="0" applyBorder="0" applyAlignment="0" applyProtection="0"/>
  </cellStyleXfs>
  <cellXfs count="287">
    <xf numFmtId="0" fontId="0" fillId="0" borderId="0" xfId="0"/>
    <xf numFmtId="0" fontId="2" fillId="0" borderId="0" xfId="0" applyFont="1"/>
    <xf numFmtId="0" fontId="2" fillId="0" borderId="0" xfId="2" applyFont="1"/>
    <xf numFmtId="4" fontId="2" fillId="0" borderId="4" xfId="2" applyNumberFormat="1" applyFont="1" applyBorder="1"/>
    <xf numFmtId="0" fontId="2" fillId="0" borderId="0" xfId="2" applyFont="1" applyAlignment="1">
      <alignment horizontal="left"/>
    </xf>
    <xf numFmtId="4" fontId="2" fillId="0" borderId="0" xfId="2" applyNumberFormat="1" applyFont="1" applyAlignment="1">
      <alignment horizontal="center"/>
    </xf>
    <xf numFmtId="3" fontId="2" fillId="0" borderId="0" xfId="2" applyNumberFormat="1" applyFont="1"/>
    <xf numFmtId="4" fontId="2" fillId="0" borderId="0" xfId="2" applyNumberFormat="1" applyFont="1"/>
    <xf numFmtId="0" fontId="2" fillId="0" borderId="0" xfId="2" applyFont="1" applyAlignment="1">
      <alignment horizontal="center"/>
    </xf>
    <xf numFmtId="0" fontId="2" fillId="0" borderId="4" xfId="2" applyFont="1" applyBorder="1" applyAlignment="1">
      <alignment horizontal="center"/>
    </xf>
    <xf numFmtId="0" fontId="1" fillId="0" borderId="0" xfId="2"/>
    <xf numFmtId="0" fontId="11" fillId="0" borderId="1" xfId="0" applyFont="1" applyBorder="1" applyAlignment="1">
      <alignment horizontal="left"/>
    </xf>
    <xf numFmtId="0" fontId="10" fillId="2" borderId="5" xfId="0" applyFont="1" applyFill="1" applyBorder="1"/>
    <xf numFmtId="0" fontId="2" fillId="0" borderId="5" xfId="0" applyFont="1" applyBorder="1"/>
    <xf numFmtId="0" fontId="3" fillId="0" borderId="5" xfId="0" applyFont="1" applyBorder="1"/>
    <xf numFmtId="4" fontId="2" fillId="0" borderId="2" xfId="2" applyNumberFormat="1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4" fontId="2" fillId="0" borderId="1" xfId="2" applyNumberFormat="1" applyFont="1" applyBorder="1" applyAlignment="1">
      <alignment horizontal="right"/>
    </xf>
    <xf numFmtId="4" fontId="2" fillId="0" borderId="1" xfId="2" applyNumberFormat="1" applyFont="1" applyBorder="1" applyAlignment="1">
      <alignment horizontal="center"/>
    </xf>
    <xf numFmtId="4" fontId="2" fillId="0" borderId="1" xfId="2" applyNumberFormat="1" applyFont="1" applyBorder="1"/>
    <xf numFmtId="2" fontId="2" fillId="0" borderId="1" xfId="2" applyNumberFormat="1" applyFont="1" applyBorder="1" applyAlignment="1">
      <alignment horizontal="right"/>
    </xf>
    <xf numFmtId="4" fontId="2" fillId="0" borderId="1" xfId="0" applyNumberFormat="1" applyFont="1" applyBorder="1"/>
    <xf numFmtId="0" fontId="2" fillId="0" borderId="8" xfId="2" applyFont="1" applyBorder="1" applyAlignment="1">
      <alignment horizontal="left"/>
    </xf>
    <xf numFmtId="0" fontId="2" fillId="0" borderId="9" xfId="2" applyFont="1" applyBorder="1" applyAlignment="1">
      <alignment horizontal="left"/>
    </xf>
    <xf numFmtId="4" fontId="2" fillId="0" borderId="9" xfId="2" applyNumberFormat="1" applyFont="1" applyBorder="1" applyAlignment="1">
      <alignment horizontal="center"/>
    </xf>
    <xf numFmtId="3" fontId="2" fillId="0" borderId="9" xfId="2" applyNumberFormat="1" applyFont="1" applyBorder="1"/>
    <xf numFmtId="4" fontId="2" fillId="0" borderId="9" xfId="2" applyNumberFormat="1" applyFont="1" applyBorder="1"/>
    <xf numFmtId="0" fontId="2" fillId="0" borderId="10" xfId="2" applyFont="1" applyBorder="1"/>
    <xf numFmtId="0" fontId="2" fillId="0" borderId="11" xfId="2" applyFont="1" applyBorder="1" applyAlignment="1">
      <alignment horizontal="left"/>
    </xf>
    <xf numFmtId="0" fontId="2" fillId="0" borderId="12" xfId="2" applyFont="1" applyBorder="1"/>
    <xf numFmtId="0" fontId="2" fillId="0" borderId="11" xfId="2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0" fontId="2" fillId="0" borderId="14" xfId="2" applyFont="1" applyBorder="1"/>
    <xf numFmtId="4" fontId="10" fillId="0" borderId="2" xfId="2" applyNumberFormat="1" applyFont="1" applyBorder="1" applyAlignment="1">
      <alignment horizontal="center"/>
    </xf>
    <xf numFmtId="4" fontId="10" fillId="0" borderId="1" xfId="2" applyNumberFormat="1" applyFont="1" applyBorder="1"/>
    <xf numFmtId="166" fontId="10" fillId="0" borderId="1" xfId="2" applyNumberFormat="1" applyFont="1" applyBorder="1"/>
    <xf numFmtId="4" fontId="10" fillId="0" borderId="1" xfId="2" applyNumberFormat="1" applyFont="1" applyBorder="1" applyAlignment="1">
      <alignment horizontal="right"/>
    </xf>
    <xf numFmtId="0" fontId="10" fillId="0" borderId="7" xfId="2" applyFont="1" applyBorder="1" applyAlignment="1">
      <alignment horizontal="left"/>
    </xf>
    <xf numFmtId="4" fontId="10" fillId="0" borderId="7" xfId="2" applyNumberFormat="1" applyFont="1" applyBorder="1" applyAlignment="1">
      <alignment horizontal="center"/>
    </xf>
    <xf numFmtId="4" fontId="10" fillId="0" borderId="7" xfId="2" applyNumberFormat="1" applyFont="1" applyBorder="1" applyAlignment="1">
      <alignment horizontal="right"/>
    </xf>
    <xf numFmtId="166" fontId="10" fillId="0" borderId="7" xfId="2" applyNumberFormat="1" applyFont="1" applyBorder="1"/>
    <xf numFmtId="0" fontId="10" fillId="0" borderId="2" xfId="2" applyFont="1" applyBorder="1" applyAlignment="1">
      <alignment horizontal="left"/>
    </xf>
    <xf numFmtId="4" fontId="10" fillId="0" borderId="1" xfId="2" applyNumberFormat="1" applyFont="1" applyBorder="1" applyAlignment="1">
      <alignment horizontal="center"/>
    </xf>
    <xf numFmtId="0" fontId="7" fillId="0" borderId="0" xfId="2" applyFont="1"/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0" fontId="2" fillId="0" borderId="2" xfId="2" applyFont="1" applyBorder="1" applyAlignment="1">
      <alignment horizontal="left" wrapText="1"/>
    </xf>
    <xf numFmtId="4" fontId="2" fillId="0" borderId="2" xfId="2" applyNumberFormat="1" applyFont="1" applyBorder="1" applyAlignment="1">
      <alignment horizontal="center" vertical="center"/>
    </xf>
    <xf numFmtId="4" fontId="2" fillId="0" borderId="1" xfId="2" applyNumberFormat="1" applyFont="1" applyBorder="1" applyAlignment="1">
      <alignment vertical="center"/>
    </xf>
    <xf numFmtId="4" fontId="2" fillId="0" borderId="1" xfId="2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right"/>
    </xf>
    <xf numFmtId="166" fontId="2" fillId="0" borderId="1" xfId="2" applyNumberFormat="1" applyFont="1" applyBorder="1"/>
    <xf numFmtId="166" fontId="2" fillId="0" borderId="2" xfId="2" applyNumberFormat="1" applyFont="1" applyBorder="1" applyAlignment="1">
      <alignment horizontal="right"/>
    </xf>
    <xf numFmtId="0" fontId="2" fillId="0" borderId="7" xfId="2" applyFont="1" applyBorder="1" applyAlignment="1">
      <alignment horizontal="left" wrapText="1"/>
    </xf>
    <xf numFmtId="4" fontId="2" fillId="0" borderId="1" xfId="2" applyNumberFormat="1" applyFont="1" applyBorder="1" applyAlignment="1">
      <alignment horizontal="right" vertical="center"/>
    </xf>
    <xf numFmtId="166" fontId="2" fillId="0" borderId="2" xfId="2" applyNumberFormat="1" applyFont="1" applyBorder="1" applyAlignment="1">
      <alignment horizontal="right" vertical="center"/>
    </xf>
    <xf numFmtId="166" fontId="2" fillId="0" borderId="2" xfId="2" applyNumberFormat="1" applyFont="1" applyBorder="1" applyAlignment="1">
      <alignment vertical="center"/>
    </xf>
    <xf numFmtId="166" fontId="2" fillId="0" borderId="7" xfId="2" applyNumberFormat="1" applyFont="1" applyBorder="1" applyAlignment="1">
      <alignment horizontal="right"/>
    </xf>
    <xf numFmtId="166" fontId="2" fillId="0" borderId="1" xfId="2" applyNumberFormat="1" applyFont="1" applyBorder="1" applyAlignment="1">
      <alignment vertical="center"/>
    </xf>
    <xf numFmtId="166" fontId="2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/>
    <xf numFmtId="0" fontId="2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4" fontId="3" fillId="0" borderId="15" xfId="0" applyNumberFormat="1" applyFont="1" applyBorder="1"/>
    <xf numFmtId="4" fontId="2" fillId="2" borderId="5" xfId="0" applyNumberFormat="1" applyFont="1" applyFill="1" applyBorder="1"/>
    <xf numFmtId="0" fontId="2" fillId="2" borderId="5" xfId="0" applyFont="1" applyFill="1" applyBorder="1"/>
    <xf numFmtId="0" fontId="3" fillId="0" borderId="15" xfId="0" applyFont="1" applyBorder="1" applyAlignment="1">
      <alignment horizontal="left"/>
    </xf>
    <xf numFmtId="0" fontId="2" fillId="0" borderId="1" xfId="2" applyFont="1" applyBorder="1" applyAlignment="1">
      <alignment horizontal="left" vertical="center" wrapText="1" shrinkToFit="1"/>
    </xf>
    <xf numFmtId="166" fontId="2" fillId="0" borderId="1" xfId="2" applyNumberFormat="1" applyFont="1" applyBorder="1" applyAlignment="1">
      <alignment horizontal="right" vertical="center"/>
    </xf>
    <xf numFmtId="0" fontId="2" fillId="0" borderId="0" xfId="2" applyFont="1" applyAlignment="1">
      <alignment vertical="center"/>
    </xf>
    <xf numFmtId="0" fontId="2" fillId="0" borderId="7" xfId="2" applyFont="1" applyBorder="1" applyAlignment="1">
      <alignment horizontal="left" vertical="center" wrapText="1" shrinkToFit="1"/>
    </xf>
    <xf numFmtId="0" fontId="2" fillId="0" borderId="2" xfId="2" applyFont="1" applyBorder="1" applyAlignment="1">
      <alignment horizontal="left" vertical="center" wrapText="1" shrinkToFit="1"/>
    </xf>
    <xf numFmtId="166" fontId="2" fillId="0" borderId="7" xfId="2" applyNumberFormat="1" applyFont="1" applyBorder="1" applyAlignment="1">
      <alignment vertical="center"/>
    </xf>
    <xf numFmtId="4" fontId="2" fillId="0" borderId="2" xfId="2" applyNumberFormat="1" applyFont="1" applyBorder="1" applyAlignment="1">
      <alignment vertical="center"/>
    </xf>
    <xf numFmtId="4" fontId="2" fillId="0" borderId="0" xfId="2" applyNumberFormat="1" applyFont="1" applyAlignment="1">
      <alignment vertical="center"/>
    </xf>
    <xf numFmtId="0" fontId="2" fillId="0" borderId="2" xfId="0" applyFont="1" applyBorder="1" applyAlignment="1">
      <alignment horizontal="left" wrapText="1" shrinkToFit="1"/>
    </xf>
    <xf numFmtId="0" fontId="2" fillId="0" borderId="2" xfId="2" applyFont="1" applyBorder="1" applyAlignment="1">
      <alignment horizontal="left" wrapText="1" shrinkToFit="1"/>
    </xf>
    <xf numFmtId="4" fontId="2" fillId="0" borderId="3" xfId="2" applyNumberFormat="1" applyFont="1" applyBorder="1" applyAlignment="1">
      <alignment vertical="center"/>
    </xf>
    <xf numFmtId="4" fontId="2" fillId="0" borderId="3" xfId="2" applyNumberFormat="1" applyFont="1" applyBorder="1" applyAlignment="1">
      <alignment horizontal="center" vertical="center"/>
    </xf>
    <xf numFmtId="0" fontId="2" fillId="0" borderId="3" xfId="2" applyFont="1" applyBorder="1" applyAlignment="1">
      <alignment horizontal="left" vertical="center" wrapText="1" shrinkToFit="1"/>
    </xf>
    <xf numFmtId="0" fontId="2" fillId="0" borderId="0" xfId="2" applyFont="1" applyAlignment="1">
      <alignment horizontal="left" vertical="center" wrapText="1" shrinkToFit="1"/>
    </xf>
    <xf numFmtId="4" fontId="2" fillId="0" borderId="0" xfId="2" applyNumberFormat="1" applyFont="1" applyAlignment="1">
      <alignment horizontal="center" vertical="center"/>
    </xf>
    <xf numFmtId="166" fontId="2" fillId="0" borderId="0" xfId="2" applyNumberFormat="1" applyFont="1" applyAlignment="1">
      <alignment vertical="center"/>
    </xf>
    <xf numFmtId="166" fontId="2" fillId="0" borderId="0" xfId="2" applyNumberFormat="1" applyFont="1" applyAlignment="1">
      <alignment horizontal="right" vertical="center"/>
    </xf>
    <xf numFmtId="4" fontId="2" fillId="0" borderId="7" xfId="2" applyNumberFormat="1" applyFont="1" applyBorder="1" applyAlignment="1">
      <alignment horizontal="center" vertical="center"/>
    </xf>
    <xf numFmtId="166" fontId="2" fillId="0" borderId="7" xfId="2" applyNumberFormat="1" applyFont="1" applyBorder="1" applyAlignment="1">
      <alignment horizontal="right" vertical="center"/>
    </xf>
    <xf numFmtId="0" fontId="2" fillId="0" borderId="1" xfId="2" applyFont="1" applyBorder="1" applyAlignment="1">
      <alignment horizontal="left" wrapText="1"/>
    </xf>
    <xf numFmtId="0" fontId="2" fillId="0" borderId="7" xfId="2" applyFont="1" applyBorder="1" applyAlignment="1">
      <alignment horizontal="left" vertical="center" wrapText="1"/>
    </xf>
    <xf numFmtId="4" fontId="2" fillId="0" borderId="7" xfId="2" applyNumberFormat="1" applyFont="1" applyBorder="1" applyAlignment="1">
      <alignment vertical="center"/>
    </xf>
    <xf numFmtId="166" fontId="2" fillId="0" borderId="0" xfId="2" applyNumberFormat="1" applyFont="1"/>
    <xf numFmtId="0" fontId="10" fillId="0" borderId="20" xfId="2" applyFont="1" applyBorder="1"/>
    <xf numFmtId="0" fontId="2" fillId="0" borderId="19" xfId="2" applyFont="1" applyBorder="1" applyAlignment="1">
      <alignment horizontal="center"/>
    </xf>
    <xf numFmtId="0" fontId="2" fillId="0" borderId="20" xfId="2" applyFont="1" applyBorder="1" applyAlignment="1">
      <alignment horizontal="center"/>
    </xf>
    <xf numFmtId="0" fontId="2" fillId="0" borderId="20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2" fontId="10" fillId="0" borderId="19" xfId="2" applyNumberFormat="1" applyFont="1" applyBorder="1" applyAlignment="1">
      <alignment horizontal="center"/>
    </xf>
    <xf numFmtId="165" fontId="2" fillId="0" borderId="11" xfId="2" applyNumberFormat="1" applyFont="1" applyBorder="1" applyAlignment="1">
      <alignment horizontal="center" vertical="center"/>
    </xf>
    <xf numFmtId="165" fontId="10" fillId="0" borderId="11" xfId="2" applyNumberFormat="1" applyFont="1" applyBorder="1" applyAlignment="1">
      <alignment horizontal="center"/>
    </xf>
    <xf numFmtId="165" fontId="2" fillId="0" borderId="19" xfId="2" applyNumberFormat="1" applyFont="1" applyBorder="1" applyAlignment="1">
      <alignment horizontal="center" vertical="center"/>
    </xf>
    <xf numFmtId="165" fontId="10" fillId="0" borderId="19" xfId="2" applyNumberFormat="1" applyFont="1" applyBorder="1" applyAlignment="1">
      <alignment horizontal="center"/>
    </xf>
    <xf numFmtId="1" fontId="2" fillId="0" borderId="19" xfId="2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65" fontId="2" fillId="0" borderId="21" xfId="2" applyNumberFormat="1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19" xfId="0" applyFont="1" applyBorder="1"/>
    <xf numFmtId="0" fontId="2" fillId="0" borderId="17" xfId="0" applyFont="1" applyBorder="1"/>
    <xf numFmtId="0" fontId="2" fillId="0" borderId="19" xfId="0" applyFont="1" applyBorder="1" applyAlignment="1">
      <alignment horizontal="center"/>
    </xf>
    <xf numFmtId="0" fontId="3" fillId="0" borderId="17" xfId="0" applyFont="1" applyBorder="1"/>
    <xf numFmtId="0" fontId="2" fillId="0" borderId="21" xfId="0" applyFont="1" applyBorder="1"/>
    <xf numFmtId="0" fontId="3" fillId="0" borderId="17" xfId="0" applyFont="1" applyBorder="1" applyAlignment="1">
      <alignment horizontal="center"/>
    </xf>
    <xf numFmtId="0" fontId="10" fillId="0" borderId="12" xfId="0" applyFont="1" applyBorder="1"/>
    <xf numFmtId="0" fontId="3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2" borderId="17" xfId="0" applyFont="1" applyFill="1" applyBorder="1"/>
    <xf numFmtId="0" fontId="3" fillId="0" borderId="21" xfId="0" applyFont="1" applyBorder="1"/>
    <xf numFmtId="0" fontId="2" fillId="0" borderId="11" xfId="0" applyFont="1" applyBorder="1" applyAlignment="1">
      <alignment horizontal="center"/>
    </xf>
    <xf numFmtId="0" fontId="11" fillId="0" borderId="11" xfId="0" applyFont="1" applyBorder="1"/>
    <xf numFmtId="0" fontId="6" fillId="0" borderId="4" xfId="0" applyFont="1" applyBorder="1"/>
    <xf numFmtId="0" fontId="2" fillId="0" borderId="8" xfId="2" applyFont="1" applyBorder="1"/>
    <xf numFmtId="0" fontId="2" fillId="0" borderId="9" xfId="2" applyFont="1" applyBorder="1"/>
    <xf numFmtId="0" fontId="2" fillId="0" borderId="10" xfId="2" applyFont="1" applyBorder="1" applyAlignment="1">
      <alignment horizontal="center"/>
    </xf>
    <xf numFmtId="0" fontId="2" fillId="0" borderId="13" xfId="2" applyFont="1" applyBorder="1"/>
    <xf numFmtId="0" fontId="2" fillId="0" borderId="4" xfId="2" applyFont="1" applyBorder="1"/>
    <xf numFmtId="17" fontId="2" fillId="0" borderId="4" xfId="2" applyNumberFormat="1" applyFont="1" applyBorder="1"/>
    <xf numFmtId="0" fontId="2" fillId="0" borderId="14" xfId="2" applyFont="1" applyBorder="1" applyAlignment="1">
      <alignment horizontal="center"/>
    </xf>
    <xf numFmtId="0" fontId="5" fillId="0" borderId="28" xfId="2" applyFont="1" applyBorder="1" applyAlignment="1">
      <alignment horizontal="left"/>
    </xf>
    <xf numFmtId="0" fontId="13" fillId="0" borderId="4" xfId="2" applyFont="1" applyBorder="1" applyAlignment="1">
      <alignment horizontal="left"/>
    </xf>
    <xf numFmtId="0" fontId="10" fillId="0" borderId="4" xfId="2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0" fontId="3" fillId="0" borderId="4" xfId="2" applyFont="1" applyBorder="1" applyAlignment="1">
      <alignment horizontal="center"/>
    </xf>
    <xf numFmtId="10" fontId="2" fillId="0" borderId="4" xfId="3" applyNumberFormat="1" applyFont="1" applyBorder="1" applyAlignment="1">
      <alignment horizontal="center"/>
    </xf>
    <xf numFmtId="0" fontId="3" fillId="4" borderId="25" xfId="2" applyFont="1" applyFill="1" applyBorder="1" applyAlignment="1">
      <alignment horizontal="center" vertical="center"/>
    </xf>
    <xf numFmtId="0" fontId="3" fillId="4" borderId="33" xfId="2" applyFont="1" applyFill="1" applyBorder="1" applyAlignment="1">
      <alignment horizontal="center"/>
    </xf>
    <xf numFmtId="4" fontId="10" fillId="4" borderId="16" xfId="2" applyNumberFormat="1" applyFont="1" applyFill="1" applyBorder="1" applyAlignment="1">
      <alignment horizontal="center"/>
    </xf>
    <xf numFmtId="2" fontId="10" fillId="4" borderId="33" xfId="2" applyNumberFormat="1" applyFont="1" applyFill="1" applyBorder="1" applyAlignment="1">
      <alignment horizontal="right"/>
    </xf>
    <xf numFmtId="0" fontId="3" fillId="4" borderId="33" xfId="2" applyFont="1" applyFill="1" applyBorder="1" applyAlignment="1">
      <alignment horizontal="center" vertical="center"/>
    </xf>
    <xf numFmtId="4" fontId="10" fillId="4" borderId="16" xfId="2" applyNumberFormat="1" applyFont="1" applyFill="1" applyBorder="1" applyAlignment="1">
      <alignment horizontal="center" vertical="center"/>
    </xf>
    <xf numFmtId="2" fontId="10" fillId="4" borderId="33" xfId="2" applyNumberFormat="1" applyFont="1" applyFill="1" applyBorder="1" applyAlignment="1">
      <alignment horizontal="right" vertical="center"/>
    </xf>
    <xf numFmtId="0" fontId="10" fillId="4" borderId="34" xfId="2" applyFont="1" applyFill="1" applyBorder="1" applyAlignment="1">
      <alignment vertical="center"/>
    </xf>
    <xf numFmtId="10" fontId="2" fillId="0" borderId="14" xfId="3" applyNumberFormat="1" applyFont="1" applyBorder="1" applyAlignment="1">
      <alignment horizontal="center"/>
    </xf>
    <xf numFmtId="164" fontId="3" fillId="4" borderId="33" xfId="1" applyFont="1" applyFill="1" applyBorder="1" applyAlignment="1">
      <alignment vertical="center"/>
    </xf>
    <xf numFmtId="4" fontId="2" fillId="4" borderId="16" xfId="2" applyNumberFormat="1" applyFont="1" applyFill="1" applyBorder="1" applyAlignment="1">
      <alignment horizontal="center" vertical="center"/>
    </xf>
    <xf numFmtId="4" fontId="2" fillId="4" borderId="33" xfId="2" applyNumberFormat="1" applyFont="1" applyFill="1" applyBorder="1" applyAlignment="1">
      <alignment horizontal="right" vertical="center"/>
    </xf>
    <xf numFmtId="166" fontId="2" fillId="4" borderId="33" xfId="2" applyNumberFormat="1" applyFont="1" applyFill="1" applyBorder="1" applyAlignment="1">
      <alignment horizontal="right" vertical="center"/>
    </xf>
    <xf numFmtId="166" fontId="2" fillId="4" borderId="33" xfId="2" applyNumberFormat="1" applyFont="1" applyFill="1" applyBorder="1" applyAlignment="1">
      <alignment vertical="center"/>
    </xf>
    <xf numFmtId="0" fontId="2" fillId="4" borderId="34" xfId="2" applyFont="1" applyFill="1" applyBorder="1" applyAlignment="1">
      <alignment vertical="center"/>
    </xf>
    <xf numFmtId="0" fontId="3" fillId="4" borderId="35" xfId="2" applyFont="1" applyFill="1" applyBorder="1" applyAlignment="1">
      <alignment horizontal="center" vertical="center"/>
    </xf>
    <xf numFmtId="166" fontId="2" fillId="4" borderId="16" xfId="2" applyNumberFormat="1" applyFont="1" applyFill="1" applyBorder="1" applyAlignment="1">
      <alignment horizontal="right" vertical="center"/>
    </xf>
    <xf numFmtId="4" fontId="2" fillId="4" borderId="35" xfId="2" applyNumberFormat="1" applyFont="1" applyFill="1" applyBorder="1" applyAlignment="1">
      <alignment horizontal="center" vertical="center"/>
    </xf>
    <xf numFmtId="4" fontId="2" fillId="4" borderId="35" xfId="2" applyNumberFormat="1" applyFont="1" applyFill="1" applyBorder="1" applyAlignment="1">
      <alignment horizontal="right" vertical="center"/>
    </xf>
    <xf numFmtId="166" fontId="2" fillId="4" borderId="35" xfId="2" applyNumberFormat="1" applyFont="1" applyFill="1" applyBorder="1" applyAlignment="1">
      <alignment horizontal="right" vertical="center"/>
    </xf>
    <xf numFmtId="164" fontId="3" fillId="4" borderId="35" xfId="1" applyFont="1" applyFill="1" applyBorder="1" applyAlignment="1">
      <alignment vertical="center"/>
    </xf>
    <xf numFmtId="0" fontId="3" fillId="4" borderId="16" xfId="2" applyFont="1" applyFill="1" applyBorder="1" applyAlignment="1">
      <alignment horizontal="center" vertical="center"/>
    </xf>
    <xf numFmtId="4" fontId="2" fillId="4" borderId="33" xfId="2" applyNumberFormat="1" applyFont="1" applyFill="1" applyBorder="1" applyAlignment="1">
      <alignment horizontal="center" vertical="center"/>
    </xf>
    <xf numFmtId="4" fontId="2" fillId="4" borderId="33" xfId="2" applyNumberFormat="1" applyFont="1" applyFill="1" applyBorder="1" applyAlignment="1">
      <alignment vertical="center"/>
    </xf>
    <xf numFmtId="166" fontId="2" fillId="0" borderId="36" xfId="2" applyNumberFormat="1" applyFont="1" applyBorder="1" applyAlignment="1">
      <alignment horizontal="center"/>
    </xf>
    <xf numFmtId="166" fontId="2" fillId="0" borderId="26" xfId="2" applyNumberFormat="1" applyFont="1" applyBorder="1" applyAlignment="1">
      <alignment horizontal="center"/>
    </xf>
    <xf numFmtId="166" fontId="2" fillId="0" borderId="18" xfId="2" applyNumberFormat="1" applyFont="1" applyBorder="1" applyAlignment="1">
      <alignment horizontal="center"/>
    </xf>
    <xf numFmtId="166" fontId="2" fillId="0" borderId="0" xfId="2" applyNumberFormat="1" applyFont="1" applyAlignment="1">
      <alignment horizontal="right"/>
    </xf>
    <xf numFmtId="3" fontId="2" fillId="0" borderId="0" xfId="2" applyNumberFormat="1" applyFont="1" applyAlignment="1">
      <alignment horizontal="center"/>
    </xf>
    <xf numFmtId="0" fontId="2" fillId="0" borderId="0" xfId="2" applyFont="1" applyAlignment="1">
      <alignment horizontal="left" vertical="center" wrapText="1"/>
    </xf>
    <xf numFmtId="166" fontId="2" fillId="0" borderId="2" xfId="2" applyNumberFormat="1" applyFont="1" applyBorder="1"/>
    <xf numFmtId="0" fontId="2" fillId="0" borderId="2" xfId="2" applyFont="1" applyBorder="1" applyAlignment="1">
      <alignment horizontal="left" vertical="center" wrapText="1"/>
    </xf>
    <xf numFmtId="166" fontId="2" fillId="0" borderId="3" xfId="2" applyNumberFormat="1" applyFont="1" applyBorder="1" applyAlignment="1">
      <alignment vertical="center"/>
    </xf>
    <xf numFmtId="166" fontId="2" fillId="0" borderId="3" xfId="2" applyNumberFormat="1" applyFont="1" applyBorder="1" applyAlignment="1">
      <alignment horizontal="right" vertical="center"/>
    </xf>
    <xf numFmtId="0" fontId="2" fillId="0" borderId="22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 wrapText="1"/>
    </xf>
    <xf numFmtId="166" fontId="2" fillId="0" borderId="38" xfId="2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49" fontId="16" fillId="0" borderId="12" xfId="0" applyNumberFormat="1" applyFont="1" applyBorder="1"/>
    <xf numFmtId="0" fontId="17" fillId="0" borderId="9" xfId="0" applyFont="1" applyBorder="1"/>
    <xf numFmtId="0" fontId="17" fillId="0" borderId="10" xfId="0" applyFont="1" applyBorder="1"/>
    <xf numFmtId="0" fontId="19" fillId="0" borderId="4" xfId="0" applyFont="1" applyBorder="1"/>
    <xf numFmtId="0" fontId="17" fillId="0" borderId="4" xfId="0" applyFont="1" applyBorder="1"/>
    <xf numFmtId="0" fontId="17" fillId="0" borderId="14" xfId="0" applyFont="1" applyBorder="1"/>
    <xf numFmtId="2" fontId="2" fillId="0" borderId="1" xfId="2" applyNumberFormat="1" applyFont="1" applyBorder="1" applyAlignment="1">
      <alignment horizontal="right" vertical="center"/>
    </xf>
    <xf numFmtId="0" fontId="2" fillId="0" borderId="2" xfId="2" applyFont="1" applyBorder="1" applyAlignment="1">
      <alignment horizontal="left"/>
    </xf>
    <xf numFmtId="165" fontId="2" fillId="0" borderId="2" xfId="2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" fillId="0" borderId="2" xfId="0" applyFont="1" applyBorder="1"/>
    <xf numFmtId="0" fontId="21" fillId="0" borderId="11" xfId="0" applyFont="1" applyBorder="1"/>
    <xf numFmtId="0" fontId="12" fillId="0" borderId="12" xfId="0" applyFont="1" applyBorder="1"/>
    <xf numFmtId="0" fontId="21" fillId="0" borderId="13" xfId="0" applyFont="1" applyBorder="1"/>
    <xf numFmtId="0" fontId="22" fillId="0" borderId="4" xfId="0" applyFont="1" applyBorder="1"/>
    <xf numFmtId="0" fontId="12" fillId="0" borderId="4" xfId="0" applyFont="1" applyBorder="1"/>
    <xf numFmtId="0" fontId="12" fillId="0" borderId="14" xfId="0" applyFont="1" applyBorder="1"/>
    <xf numFmtId="4" fontId="2" fillId="0" borderId="12" xfId="0" applyNumberFormat="1" applyFont="1" applyBorder="1"/>
    <xf numFmtId="4" fontId="2" fillId="0" borderId="2" xfId="0" applyNumberFormat="1" applyFont="1" applyBorder="1"/>
    <xf numFmtId="4" fontId="10" fillId="0" borderId="1" xfId="0" applyNumberFormat="1" applyFont="1" applyBorder="1"/>
    <xf numFmtId="167" fontId="10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4" fontId="3" fillId="0" borderId="16" xfId="0" applyNumberFormat="1" applyFont="1" applyBorder="1"/>
    <xf numFmtId="4" fontId="2" fillId="2" borderId="6" xfId="0" applyNumberFormat="1" applyFont="1" applyFill="1" applyBorder="1"/>
    <xf numFmtId="0" fontId="2" fillId="2" borderId="6" xfId="0" applyFont="1" applyFill="1" applyBorder="1"/>
    <xf numFmtId="4" fontId="2" fillId="0" borderId="35" xfId="0" applyNumberFormat="1" applyFont="1" applyBorder="1"/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left"/>
    </xf>
    <xf numFmtId="49" fontId="16" fillId="0" borderId="0" xfId="0" applyNumberFormat="1" applyFont="1"/>
    <xf numFmtId="0" fontId="3" fillId="0" borderId="39" xfId="0" applyFont="1" applyBorder="1" applyAlignment="1">
      <alignment horizontal="center"/>
    </xf>
    <xf numFmtId="4" fontId="3" fillId="0" borderId="34" xfId="0" applyNumberFormat="1" applyFont="1" applyBorder="1"/>
    <xf numFmtId="0" fontId="10" fillId="0" borderId="0" xfId="0" applyFont="1"/>
    <xf numFmtId="0" fontId="11" fillId="0" borderId="0" xfId="0" applyFont="1"/>
    <xf numFmtId="0" fontId="6" fillId="0" borderId="0" xfId="0" applyFont="1"/>
    <xf numFmtId="0" fontId="22" fillId="0" borderId="0" xfId="0" applyFont="1"/>
    <xf numFmtId="0" fontId="12" fillId="0" borderId="0" xfId="0" applyFont="1"/>
    <xf numFmtId="4" fontId="2" fillId="0" borderId="15" xfId="2" applyNumberFormat="1" applyFont="1" applyBorder="1" applyAlignment="1">
      <alignment horizontal="center" vertical="center"/>
    </xf>
    <xf numFmtId="4" fontId="3" fillId="4" borderId="35" xfId="2" applyNumberFormat="1" applyFont="1" applyFill="1" applyBorder="1" applyAlignment="1">
      <alignment horizontal="center"/>
    </xf>
    <xf numFmtId="4" fontId="3" fillId="4" borderId="6" xfId="2" applyNumberFormat="1" applyFont="1" applyFill="1" applyBorder="1" applyAlignment="1">
      <alignment horizontal="center"/>
    </xf>
    <xf numFmtId="4" fontId="3" fillId="4" borderId="24" xfId="2" applyNumberFormat="1" applyFont="1" applyFill="1" applyBorder="1" applyAlignment="1">
      <alignment horizontal="center"/>
    </xf>
    <xf numFmtId="166" fontId="2" fillId="0" borderId="35" xfId="2" applyNumberFormat="1" applyFont="1" applyBorder="1" applyAlignment="1">
      <alignment horizontal="center"/>
    </xf>
    <xf numFmtId="166" fontId="2" fillId="0" borderId="6" xfId="2" applyNumberFormat="1" applyFont="1" applyBorder="1" applyAlignment="1">
      <alignment horizontal="center"/>
    </xf>
    <xf numFmtId="166" fontId="2" fillId="0" borderId="24" xfId="2" applyNumberFormat="1" applyFont="1" applyBorder="1" applyAlignment="1">
      <alignment horizontal="center"/>
    </xf>
    <xf numFmtId="166" fontId="2" fillId="0" borderId="36" xfId="2" applyNumberFormat="1" applyFont="1" applyBorder="1" applyAlignment="1">
      <alignment horizontal="center"/>
    </xf>
    <xf numFmtId="166" fontId="2" fillId="0" borderId="26" xfId="2" applyNumberFormat="1" applyFont="1" applyBorder="1" applyAlignment="1">
      <alignment horizontal="center"/>
    </xf>
    <xf numFmtId="166" fontId="2" fillId="0" borderId="18" xfId="2" applyNumberFormat="1" applyFont="1" applyBorder="1" applyAlignment="1">
      <alignment horizontal="center"/>
    </xf>
    <xf numFmtId="166" fontId="2" fillId="0" borderId="36" xfId="2" applyNumberFormat="1" applyFont="1" applyBorder="1" applyAlignment="1">
      <alignment horizontal="center" wrapText="1"/>
    </xf>
    <xf numFmtId="166" fontId="2" fillId="0" borderId="26" xfId="2" applyNumberFormat="1" applyFont="1" applyBorder="1" applyAlignment="1">
      <alignment horizontal="center" wrapText="1"/>
    </xf>
    <xf numFmtId="166" fontId="2" fillId="0" borderId="18" xfId="2" applyNumberFormat="1" applyFont="1" applyBorder="1" applyAlignment="1">
      <alignment horizontal="center" wrapText="1"/>
    </xf>
    <xf numFmtId="166" fontId="2" fillId="0" borderId="35" xfId="2" applyNumberFormat="1" applyFont="1" applyBorder="1" applyAlignment="1">
      <alignment horizontal="center" vertical="center" wrapText="1"/>
    </xf>
    <xf numFmtId="166" fontId="2" fillId="0" borderId="6" xfId="2" applyNumberFormat="1" applyFont="1" applyBorder="1" applyAlignment="1">
      <alignment horizontal="center" vertical="center" wrapText="1"/>
    </xf>
    <xf numFmtId="166" fontId="2" fillId="0" borderId="24" xfId="2" applyNumberFormat="1" applyFont="1" applyBorder="1" applyAlignment="1">
      <alignment horizontal="center" vertical="center" wrapText="1"/>
    </xf>
    <xf numFmtId="166" fontId="2" fillId="0" borderId="36" xfId="2" applyNumberFormat="1" applyFont="1" applyBorder="1" applyAlignment="1">
      <alignment horizontal="center" vertical="center" wrapText="1"/>
    </xf>
    <xf numFmtId="166" fontId="2" fillId="0" borderId="26" xfId="2" applyNumberFormat="1" applyFont="1" applyBorder="1" applyAlignment="1">
      <alignment horizontal="center" vertical="center" wrapText="1"/>
    </xf>
    <xf numFmtId="166" fontId="2" fillId="0" borderId="18" xfId="2" applyNumberFormat="1" applyFont="1" applyBorder="1" applyAlignment="1">
      <alignment horizontal="center" vertical="center" wrapText="1"/>
    </xf>
    <xf numFmtId="166" fontId="2" fillId="0" borderId="36" xfId="2" applyNumberFormat="1" applyFont="1" applyBorder="1" applyAlignment="1">
      <alignment horizontal="center" vertical="center"/>
    </xf>
    <xf numFmtId="166" fontId="2" fillId="0" borderId="26" xfId="2" applyNumberFormat="1" applyFont="1" applyBorder="1" applyAlignment="1">
      <alignment horizontal="center" vertical="center"/>
    </xf>
    <xf numFmtId="166" fontId="2" fillId="0" borderId="18" xfId="2" applyNumberFormat="1" applyFont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3" fillId="3" borderId="29" xfId="2" applyFont="1" applyFill="1" applyBorder="1" applyAlignment="1">
      <alignment horizontal="center" vertical="center"/>
    </xf>
    <xf numFmtId="0" fontId="3" fillId="3" borderId="5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4" fontId="2" fillId="0" borderId="4" xfId="2" applyNumberFormat="1" applyFont="1" applyBorder="1" applyAlignment="1">
      <alignment horizontal="center"/>
    </xf>
    <xf numFmtId="0" fontId="5" fillId="0" borderId="11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8" xfId="2" applyFont="1" applyBorder="1" applyAlignment="1">
      <alignment horizontal="left" vertical="center"/>
    </xf>
    <xf numFmtId="0" fontId="5" fillId="0" borderId="29" xfId="2" applyFont="1" applyBorder="1" applyAlignment="1">
      <alignment horizontal="left" vertical="center"/>
    </xf>
    <xf numFmtId="0" fontId="5" fillId="0" borderId="27" xfId="2" applyFont="1" applyBorder="1" applyAlignment="1">
      <alignment horizontal="left" vertical="center"/>
    </xf>
    <xf numFmtId="0" fontId="5" fillId="0" borderId="9" xfId="2" applyFont="1" applyBorder="1" applyAlignment="1">
      <alignment horizontal="left" vertical="center"/>
    </xf>
    <xf numFmtId="0" fontId="5" fillId="0" borderId="10" xfId="2" applyFont="1" applyBorder="1" applyAlignment="1">
      <alignment horizontal="left" vertical="center"/>
    </xf>
    <xf numFmtId="0" fontId="5" fillId="0" borderId="11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5" fillId="0" borderId="30" xfId="2" applyFont="1" applyBorder="1" applyAlignment="1">
      <alignment vertical="center"/>
    </xf>
    <xf numFmtId="0" fontId="3" fillId="3" borderId="32" xfId="2" applyFont="1" applyFill="1" applyBorder="1" applyAlignment="1">
      <alignment horizontal="center" vertical="center"/>
    </xf>
    <xf numFmtId="0" fontId="3" fillId="3" borderId="21" xfId="2" applyFont="1" applyFill="1" applyBorder="1" applyAlignment="1">
      <alignment horizontal="center" vertical="center"/>
    </xf>
    <xf numFmtId="0" fontId="5" fillId="0" borderId="7" xfId="2" applyFont="1" applyBorder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12" xfId="2" applyFont="1" applyBorder="1" applyAlignment="1">
      <alignment horizontal="left" vertical="center"/>
    </xf>
    <xf numFmtId="3" fontId="2" fillId="0" borderId="0" xfId="2" applyNumberFormat="1" applyFont="1" applyAlignment="1">
      <alignment horizontal="center"/>
    </xf>
    <xf numFmtId="0" fontId="3" fillId="3" borderId="31" xfId="2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/>
    </xf>
    <xf numFmtId="0" fontId="3" fillId="3" borderId="31" xfId="2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0" fontId="3" fillId="3" borderId="37" xfId="2" applyFont="1" applyFill="1" applyBorder="1" applyAlignment="1">
      <alignment horizontal="center" vertical="center" wrapText="1"/>
    </xf>
    <xf numFmtId="0" fontId="3" fillId="3" borderId="22" xfId="2" applyFont="1" applyFill="1" applyBorder="1" applyAlignment="1">
      <alignment horizontal="center" vertical="center" wrapText="1"/>
    </xf>
    <xf numFmtId="0" fontId="3" fillId="3" borderId="23" xfId="2" applyFont="1" applyFill="1" applyBorder="1" applyAlignment="1">
      <alignment horizontal="center" vertical="center"/>
    </xf>
    <xf numFmtId="0" fontId="3" fillId="3" borderId="6" xfId="2" applyFont="1" applyFill="1" applyBorder="1" applyAlignment="1">
      <alignment horizontal="center" vertical="center"/>
    </xf>
    <xf numFmtId="164" fontId="3" fillId="3" borderId="35" xfId="1" applyFont="1" applyFill="1" applyBorder="1" applyAlignment="1">
      <alignment horizontal="center" vertical="center"/>
    </xf>
    <xf numFmtId="164" fontId="3" fillId="3" borderId="24" xfId="1" applyFont="1" applyFill="1" applyBorder="1" applyAlignment="1">
      <alignment horizontal="center" vertical="center"/>
    </xf>
    <xf numFmtId="3" fontId="2" fillId="0" borderId="26" xfId="2" applyNumberFormat="1" applyFont="1" applyBorder="1" applyAlignment="1">
      <alignment horizontal="center"/>
    </xf>
    <xf numFmtId="0" fontId="3" fillId="3" borderId="31" xfId="2" applyFont="1" applyFill="1" applyBorder="1" applyAlignment="1">
      <alignment horizontal="center" wrapText="1"/>
    </xf>
    <xf numFmtId="0" fontId="3" fillId="3" borderId="15" xfId="2" applyFont="1" applyFill="1" applyBorder="1" applyAlignment="1">
      <alignment horizontal="center" wrapText="1"/>
    </xf>
    <xf numFmtId="0" fontId="16" fillId="0" borderId="11" xfId="2" applyFont="1" applyBorder="1" applyAlignment="1">
      <alignment horizontal="center" vertical="center"/>
    </xf>
    <xf numFmtId="0" fontId="16" fillId="0" borderId="0" xfId="2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6" fillId="0" borderId="8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Moeda" xfId="1" builtinId="4"/>
    <cellStyle name="Normal" xfId="0" builtinId="0"/>
    <cellStyle name="Normal_Incubadora Orçamento e Cronograma" xfId="2" xr:uid="{00000000-0005-0000-0000-000002000000}"/>
    <cellStyle name="Porcentagem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320386</xdr:colOff>
      <xdr:row>0</xdr:row>
      <xdr:rowOff>34636</xdr:rowOff>
    </xdr:from>
    <xdr:to>
      <xdr:col>1</xdr:col>
      <xdr:colOff>634362</xdr:colOff>
      <xdr:row>3</xdr:row>
      <xdr:rowOff>117532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FFCF242-919D-485A-B788-E7B52BFC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386" y="34636"/>
          <a:ext cx="807544" cy="758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233795</xdr:colOff>
      <xdr:row>0</xdr:row>
      <xdr:rowOff>34636</xdr:rowOff>
    </xdr:from>
    <xdr:to>
      <xdr:col>1</xdr:col>
      <xdr:colOff>554182</xdr:colOff>
      <xdr:row>3</xdr:row>
      <xdr:rowOff>114893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59254D9-EA23-44AD-97AE-034363ED3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5" y="34636"/>
          <a:ext cx="813955" cy="76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493219</xdr:colOff>
      <xdr:row>3</xdr:row>
      <xdr:rowOff>101080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890D04-9B1F-488A-A47F-105DBA876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807544" cy="758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K163"/>
  <sheetViews>
    <sheetView zoomScale="110" zoomScaleNormal="110" workbookViewId="0">
      <selection activeCell="E117" sqref="E117:I117"/>
    </sheetView>
  </sheetViews>
  <sheetFormatPr defaultColWidth="11.42578125" defaultRowHeight="12.75" x14ac:dyDescent="0.2"/>
  <cols>
    <col min="1" max="1" width="7.42578125" style="10" customWidth="1"/>
    <col min="2" max="2" width="95" style="10" customWidth="1"/>
    <col min="3" max="3" width="7.85546875" style="10" customWidth="1"/>
    <col min="4" max="4" width="10" style="10" customWidth="1"/>
    <col min="5" max="5" width="12.140625" style="10" customWidth="1"/>
    <col min="6" max="6" width="12.140625" style="10" bestFit="1" customWidth="1"/>
    <col min="7" max="7" width="9" style="10" bestFit="1" customWidth="1"/>
    <col min="8" max="8" width="10.5703125" style="10" customWidth="1"/>
    <col min="9" max="9" width="25.5703125" style="10" customWidth="1"/>
    <col min="10" max="10" width="11.5703125" style="10" customWidth="1"/>
    <col min="11" max="16384" width="11.42578125" style="10"/>
  </cols>
  <sheetData>
    <row r="1" spans="1:10" s="2" customFormat="1" x14ac:dyDescent="0.2">
      <c r="A1" s="121"/>
      <c r="B1" s="122"/>
      <c r="C1" s="122"/>
      <c r="D1" s="122"/>
      <c r="E1" s="122"/>
      <c r="F1" s="122"/>
      <c r="G1" s="122"/>
      <c r="H1" s="122"/>
      <c r="I1" s="123"/>
    </row>
    <row r="2" spans="1:10" s="2" customFormat="1" x14ac:dyDescent="0.2">
      <c r="A2" s="244" t="s">
        <v>138</v>
      </c>
      <c r="B2" s="245"/>
      <c r="C2" s="245" t="s">
        <v>142</v>
      </c>
      <c r="D2" s="245"/>
      <c r="E2" s="245"/>
      <c r="F2" s="245"/>
      <c r="G2" s="245"/>
      <c r="H2" s="245"/>
      <c r="I2" s="246"/>
    </row>
    <row r="3" spans="1:10" s="2" customFormat="1" ht="27" customHeight="1" x14ac:dyDescent="0.2">
      <c r="A3" s="244"/>
      <c r="B3" s="245"/>
      <c r="C3" s="245"/>
      <c r="D3" s="245"/>
      <c r="E3" s="245"/>
      <c r="F3" s="245"/>
      <c r="G3" s="245"/>
      <c r="H3" s="245"/>
      <c r="I3" s="246"/>
    </row>
    <row r="4" spans="1:10" s="2" customFormat="1" ht="13.5" thickBot="1" x14ac:dyDescent="0.25">
      <c r="A4" s="124"/>
      <c r="B4" s="125"/>
      <c r="C4" s="125"/>
      <c r="D4" s="125"/>
      <c r="E4" s="125"/>
      <c r="F4" s="125"/>
      <c r="G4" s="126"/>
      <c r="H4" s="9"/>
      <c r="I4" s="127"/>
    </row>
    <row r="5" spans="1:10" s="2" customFormat="1" ht="15" x14ac:dyDescent="0.2">
      <c r="A5" s="247" t="s">
        <v>233</v>
      </c>
      <c r="B5" s="248"/>
      <c r="C5" s="249" t="s">
        <v>465</v>
      </c>
      <c r="D5" s="250"/>
      <c r="E5" s="250"/>
      <c r="F5" s="250"/>
      <c r="G5" s="250"/>
      <c r="H5" s="250"/>
      <c r="I5" s="251"/>
    </row>
    <row r="6" spans="1:10" s="2" customFormat="1" ht="15" x14ac:dyDescent="0.2">
      <c r="A6" s="252" t="s">
        <v>430</v>
      </c>
      <c r="B6" s="253"/>
      <c r="C6" s="258" t="s">
        <v>234</v>
      </c>
      <c r="D6" s="259"/>
      <c r="E6" s="259"/>
      <c r="F6" s="259"/>
      <c r="G6" s="259"/>
      <c r="H6" s="259"/>
      <c r="I6" s="260"/>
    </row>
    <row r="7" spans="1:10" s="2" customFormat="1" ht="15.75" thickBot="1" x14ac:dyDescent="0.3">
      <c r="A7" s="254" t="s">
        <v>139</v>
      </c>
      <c r="B7" s="255"/>
      <c r="C7" s="128" t="s">
        <v>140</v>
      </c>
      <c r="D7" s="129"/>
      <c r="E7" s="9" t="s">
        <v>235</v>
      </c>
      <c r="F7" s="130"/>
      <c r="G7" s="132" t="s">
        <v>141</v>
      </c>
      <c r="H7" s="133">
        <v>0.2034</v>
      </c>
      <c r="I7" s="131"/>
    </row>
    <row r="8" spans="1:10" s="2" customFormat="1" ht="12.75" customHeight="1" x14ac:dyDescent="0.2">
      <c r="A8" s="256" t="s">
        <v>13</v>
      </c>
      <c r="B8" s="262" t="s">
        <v>148</v>
      </c>
      <c r="C8" s="262" t="s">
        <v>14</v>
      </c>
      <c r="D8" s="262" t="s">
        <v>15</v>
      </c>
      <c r="E8" s="239" t="s">
        <v>142</v>
      </c>
      <c r="F8" s="239"/>
      <c r="G8" s="239"/>
      <c r="H8" s="239"/>
      <c r="I8" s="240"/>
    </row>
    <row r="9" spans="1:10" s="2" customFormat="1" x14ac:dyDescent="0.2">
      <c r="A9" s="257"/>
      <c r="B9" s="263"/>
      <c r="C9" s="263"/>
      <c r="D9" s="263"/>
      <c r="E9" s="241"/>
      <c r="F9" s="241"/>
      <c r="G9" s="241"/>
      <c r="H9" s="241"/>
      <c r="I9" s="242"/>
    </row>
    <row r="10" spans="1:10" s="2" customFormat="1" x14ac:dyDescent="0.2">
      <c r="A10" s="134" t="s">
        <v>16</v>
      </c>
      <c r="B10" s="135" t="s">
        <v>17</v>
      </c>
      <c r="C10" s="136"/>
      <c r="D10" s="137"/>
      <c r="E10" s="218"/>
      <c r="F10" s="219"/>
      <c r="G10" s="219"/>
      <c r="H10" s="219"/>
      <c r="I10" s="220"/>
    </row>
    <row r="11" spans="1:10" s="2" customFormat="1" x14ac:dyDescent="0.2">
      <c r="A11" s="94" t="s">
        <v>18</v>
      </c>
      <c r="B11" s="16" t="s">
        <v>150</v>
      </c>
      <c r="C11" s="15" t="s">
        <v>1</v>
      </c>
      <c r="D11" s="20">
        <v>3</v>
      </c>
      <c r="E11" s="224" t="s">
        <v>151</v>
      </c>
      <c r="F11" s="225"/>
      <c r="G11" s="225"/>
      <c r="H11" s="225"/>
      <c r="I11" s="226"/>
      <c r="J11" s="7"/>
    </row>
    <row r="12" spans="1:10" s="2" customFormat="1" x14ac:dyDescent="0.2">
      <c r="A12" s="94" t="s">
        <v>19</v>
      </c>
      <c r="B12" s="16" t="s">
        <v>56</v>
      </c>
      <c r="C12" s="18" t="s">
        <v>37</v>
      </c>
      <c r="D12" s="20">
        <v>1</v>
      </c>
      <c r="E12" s="224" t="s">
        <v>154</v>
      </c>
      <c r="F12" s="225"/>
      <c r="G12" s="225"/>
      <c r="H12" s="225"/>
      <c r="I12" s="226"/>
    </row>
    <row r="13" spans="1:10" s="2" customFormat="1" x14ac:dyDescent="0.2">
      <c r="A13" s="94" t="s">
        <v>57</v>
      </c>
      <c r="B13" s="16" t="s">
        <v>469</v>
      </c>
      <c r="C13" s="15" t="s">
        <v>2</v>
      </c>
      <c r="D13" s="20">
        <v>70.290000000000006</v>
      </c>
      <c r="E13" s="224" t="s">
        <v>236</v>
      </c>
      <c r="F13" s="225"/>
      <c r="G13" s="225"/>
      <c r="H13" s="225"/>
      <c r="I13" s="226"/>
      <c r="J13" s="7"/>
    </row>
    <row r="14" spans="1:10" s="2" customFormat="1" ht="25.5" x14ac:dyDescent="0.2">
      <c r="A14" s="94" t="s">
        <v>58</v>
      </c>
      <c r="B14" s="70" t="s">
        <v>100</v>
      </c>
      <c r="C14" s="49" t="s">
        <v>0</v>
      </c>
      <c r="D14" s="180">
        <v>1.75</v>
      </c>
      <c r="E14" s="233" t="s">
        <v>434</v>
      </c>
      <c r="F14" s="234"/>
      <c r="G14" s="234"/>
      <c r="H14" s="234"/>
      <c r="I14" s="235"/>
    </row>
    <row r="15" spans="1:10" s="2" customFormat="1" x14ac:dyDescent="0.2">
      <c r="A15" s="94" t="s">
        <v>59</v>
      </c>
      <c r="B15" s="169" t="s">
        <v>470</v>
      </c>
      <c r="C15" s="18" t="s">
        <v>0</v>
      </c>
      <c r="D15" s="20">
        <v>6.3</v>
      </c>
      <c r="E15" s="227" t="s">
        <v>444</v>
      </c>
      <c r="F15" s="228"/>
      <c r="G15" s="228"/>
      <c r="H15" s="228"/>
      <c r="I15" s="229"/>
    </row>
    <row r="16" spans="1:10" s="2" customFormat="1" x14ac:dyDescent="0.2">
      <c r="A16" s="94" t="s">
        <v>60</v>
      </c>
      <c r="B16" s="16" t="s">
        <v>75</v>
      </c>
      <c r="C16" s="18" t="s">
        <v>0</v>
      </c>
      <c r="D16" s="20">
        <v>3.85</v>
      </c>
      <c r="E16" s="224" t="s">
        <v>445</v>
      </c>
      <c r="F16" s="225"/>
      <c r="G16" s="225"/>
      <c r="H16" s="225"/>
      <c r="I16" s="226"/>
    </row>
    <row r="17" spans="1:10" s="2" customFormat="1" x14ac:dyDescent="0.2">
      <c r="A17" s="94"/>
      <c r="B17" s="16"/>
      <c r="C17" s="18"/>
      <c r="D17" s="20"/>
      <c r="E17" s="158"/>
      <c r="F17" s="159"/>
      <c r="G17" s="159"/>
      <c r="H17" s="159"/>
      <c r="I17" s="160"/>
    </row>
    <row r="18" spans="1:10" s="2" customFormat="1" ht="12.75" customHeight="1" x14ac:dyDescent="0.2">
      <c r="A18" s="134" t="s">
        <v>20</v>
      </c>
      <c r="B18" s="135" t="s">
        <v>143</v>
      </c>
      <c r="C18" s="136"/>
      <c r="D18" s="137"/>
      <c r="E18" s="218"/>
      <c r="F18" s="219"/>
      <c r="G18" s="219"/>
      <c r="H18" s="219"/>
      <c r="I18" s="220"/>
    </row>
    <row r="19" spans="1:10" s="2" customFormat="1" x14ac:dyDescent="0.2">
      <c r="A19" s="94" t="s">
        <v>21</v>
      </c>
      <c r="B19" s="89" t="s">
        <v>230</v>
      </c>
      <c r="C19" s="47" t="s">
        <v>1</v>
      </c>
      <c r="D19" s="17">
        <v>7</v>
      </c>
      <c r="E19" s="224" t="s">
        <v>237</v>
      </c>
      <c r="F19" s="225"/>
      <c r="G19" s="225"/>
      <c r="H19" s="225"/>
      <c r="I19" s="226"/>
    </row>
    <row r="20" spans="1:10" s="72" customFormat="1" ht="15" customHeight="1" x14ac:dyDescent="0.2">
      <c r="A20" s="94" t="s">
        <v>446</v>
      </c>
      <c r="B20" s="73" t="s">
        <v>106</v>
      </c>
      <c r="C20" s="47" t="s">
        <v>0</v>
      </c>
      <c r="D20" s="54">
        <v>2.25</v>
      </c>
      <c r="E20" s="224" t="s">
        <v>239</v>
      </c>
      <c r="F20" s="225"/>
      <c r="G20" s="225"/>
      <c r="H20" s="225"/>
      <c r="I20" s="226"/>
    </row>
    <row r="21" spans="1:10" s="72" customFormat="1" ht="25.5" x14ac:dyDescent="0.2">
      <c r="A21" s="94" t="s">
        <v>50</v>
      </c>
      <c r="B21" s="73" t="s">
        <v>240</v>
      </c>
      <c r="C21" s="47" t="s">
        <v>79</v>
      </c>
      <c r="D21" s="54">
        <v>71.3</v>
      </c>
      <c r="E21" s="224" t="s">
        <v>238</v>
      </c>
      <c r="F21" s="225"/>
      <c r="G21" s="225"/>
      <c r="H21" s="225"/>
      <c r="I21" s="226"/>
    </row>
    <row r="22" spans="1:10" s="72" customFormat="1" ht="15" customHeight="1" x14ac:dyDescent="0.2">
      <c r="A22" s="94" t="s">
        <v>76</v>
      </c>
      <c r="B22" s="73" t="s">
        <v>158</v>
      </c>
      <c r="C22" s="47" t="s">
        <v>79</v>
      </c>
      <c r="D22" s="54">
        <v>71.3</v>
      </c>
      <c r="E22" s="224" t="s">
        <v>238</v>
      </c>
      <c r="F22" s="225"/>
      <c r="G22" s="225"/>
      <c r="H22" s="225"/>
      <c r="I22" s="226"/>
    </row>
    <row r="23" spans="1:10" s="72" customFormat="1" ht="25.5" x14ac:dyDescent="0.2">
      <c r="A23" s="94" t="s">
        <v>77</v>
      </c>
      <c r="B23" s="73" t="s">
        <v>242</v>
      </c>
      <c r="C23" s="47" t="s">
        <v>79</v>
      </c>
      <c r="D23" s="54">
        <v>17.8</v>
      </c>
      <c r="E23" s="224" t="s">
        <v>247</v>
      </c>
      <c r="F23" s="225"/>
      <c r="G23" s="225"/>
      <c r="H23" s="225"/>
      <c r="I23" s="226"/>
    </row>
    <row r="24" spans="1:10" s="72" customFormat="1" ht="15" customHeight="1" x14ac:dyDescent="0.2">
      <c r="A24" s="94" t="s">
        <v>78</v>
      </c>
      <c r="B24" s="73" t="s">
        <v>159</v>
      </c>
      <c r="C24" s="47" t="s">
        <v>79</v>
      </c>
      <c r="D24" s="54">
        <v>17.8</v>
      </c>
      <c r="E24" s="224" t="s">
        <v>248</v>
      </c>
      <c r="F24" s="225"/>
      <c r="G24" s="225"/>
      <c r="H24" s="225"/>
      <c r="I24" s="226"/>
    </row>
    <row r="25" spans="1:10" s="72" customFormat="1" ht="25.5" x14ac:dyDescent="0.2">
      <c r="A25" s="94" t="s">
        <v>297</v>
      </c>
      <c r="B25" s="83" t="s">
        <v>244</v>
      </c>
      <c r="C25" s="47" t="s">
        <v>79</v>
      </c>
      <c r="D25" s="54">
        <v>41.2</v>
      </c>
      <c r="E25" s="224" t="s">
        <v>246</v>
      </c>
      <c r="F25" s="225"/>
      <c r="G25" s="225"/>
      <c r="H25" s="225"/>
      <c r="I25" s="226"/>
    </row>
    <row r="26" spans="1:10" s="72" customFormat="1" ht="15" customHeight="1" x14ac:dyDescent="0.2">
      <c r="A26" s="94" t="s">
        <v>298</v>
      </c>
      <c r="B26" s="83" t="s">
        <v>245</v>
      </c>
      <c r="C26" s="47" t="s">
        <v>79</v>
      </c>
      <c r="D26" s="54">
        <v>41.2</v>
      </c>
      <c r="E26" s="224" t="s">
        <v>246</v>
      </c>
      <c r="F26" s="225"/>
      <c r="G26" s="225"/>
      <c r="H26" s="225"/>
      <c r="I26" s="226"/>
    </row>
    <row r="27" spans="1:10" s="72" customFormat="1" ht="25.5" x14ac:dyDescent="0.2">
      <c r="A27" s="94" t="s">
        <v>299</v>
      </c>
      <c r="B27" s="70" t="s">
        <v>232</v>
      </c>
      <c r="C27" s="47" t="s">
        <v>1</v>
      </c>
      <c r="D27" s="54">
        <v>15.75</v>
      </c>
      <c r="E27" s="236" t="s">
        <v>435</v>
      </c>
      <c r="F27" s="237"/>
      <c r="G27" s="237"/>
      <c r="H27" s="237"/>
      <c r="I27" s="238"/>
      <c r="J27" s="7"/>
    </row>
    <row r="28" spans="1:10" s="72" customFormat="1" ht="25.5" x14ac:dyDescent="0.2">
      <c r="A28" s="94" t="s">
        <v>300</v>
      </c>
      <c r="B28" s="83" t="s">
        <v>260</v>
      </c>
      <c r="C28" s="47" t="s">
        <v>261</v>
      </c>
      <c r="D28" s="54">
        <v>2.4500000000000002</v>
      </c>
      <c r="E28" s="236" t="s">
        <v>262</v>
      </c>
      <c r="F28" s="237"/>
      <c r="G28" s="237"/>
      <c r="H28" s="237"/>
      <c r="I28" s="238"/>
      <c r="J28" s="7"/>
    </row>
    <row r="29" spans="1:10" s="72" customFormat="1" ht="25.5" x14ac:dyDescent="0.2">
      <c r="A29" s="94" t="s">
        <v>301</v>
      </c>
      <c r="B29" s="73" t="s">
        <v>251</v>
      </c>
      <c r="C29" s="47" t="s">
        <v>80</v>
      </c>
      <c r="D29" s="54">
        <v>140.80000000000001</v>
      </c>
      <c r="E29" s="224" t="s">
        <v>255</v>
      </c>
      <c r="F29" s="225"/>
      <c r="G29" s="225"/>
      <c r="H29" s="225"/>
      <c r="I29" s="226"/>
    </row>
    <row r="30" spans="1:10" s="72" customFormat="1" ht="15" customHeight="1" x14ac:dyDescent="0.2">
      <c r="A30" s="94" t="s">
        <v>302</v>
      </c>
      <c r="B30" s="73" t="s">
        <v>252</v>
      </c>
      <c r="C30" s="47" t="s">
        <v>80</v>
      </c>
      <c r="D30" s="54">
        <v>140.80000000000001</v>
      </c>
      <c r="E30" s="224" t="s">
        <v>255</v>
      </c>
      <c r="F30" s="225"/>
      <c r="G30" s="225"/>
      <c r="H30" s="225"/>
      <c r="I30" s="226"/>
    </row>
    <row r="31" spans="1:10" s="72" customFormat="1" ht="25.5" x14ac:dyDescent="0.2">
      <c r="A31" s="94" t="s">
        <v>303</v>
      </c>
      <c r="B31" s="83" t="s">
        <v>253</v>
      </c>
      <c r="C31" s="47" t="s">
        <v>80</v>
      </c>
      <c r="D31" s="54">
        <v>26.2</v>
      </c>
      <c r="E31" s="224" t="s">
        <v>256</v>
      </c>
      <c r="F31" s="225"/>
      <c r="G31" s="225"/>
      <c r="H31" s="225"/>
      <c r="I31" s="226"/>
    </row>
    <row r="32" spans="1:10" s="72" customFormat="1" ht="15" customHeight="1" x14ac:dyDescent="0.2">
      <c r="A32" s="94" t="s">
        <v>304</v>
      </c>
      <c r="B32" s="83" t="s">
        <v>254</v>
      </c>
      <c r="C32" s="47" t="s">
        <v>80</v>
      </c>
      <c r="D32" s="54">
        <v>26.2</v>
      </c>
      <c r="E32" s="224" t="s">
        <v>256</v>
      </c>
      <c r="F32" s="225"/>
      <c r="G32" s="225"/>
      <c r="H32" s="225"/>
      <c r="I32" s="226"/>
    </row>
    <row r="33" spans="1:10" s="72" customFormat="1" ht="25.5" x14ac:dyDescent="0.2">
      <c r="A33" s="94" t="s">
        <v>305</v>
      </c>
      <c r="B33" s="83" t="s">
        <v>265</v>
      </c>
      <c r="C33" s="47" t="s">
        <v>80</v>
      </c>
      <c r="D33" s="54">
        <v>45.3</v>
      </c>
      <c r="E33" s="224" t="s">
        <v>264</v>
      </c>
      <c r="F33" s="225"/>
      <c r="G33" s="225"/>
      <c r="H33" s="225"/>
      <c r="I33" s="226"/>
    </row>
    <row r="34" spans="1:10" s="72" customFormat="1" ht="15" customHeight="1" x14ac:dyDescent="0.2">
      <c r="A34" s="94" t="s">
        <v>306</v>
      </c>
      <c r="B34" s="83" t="s">
        <v>269</v>
      </c>
      <c r="C34" s="47" t="s">
        <v>80</v>
      </c>
      <c r="D34" s="54">
        <v>45.3</v>
      </c>
      <c r="E34" s="224" t="s">
        <v>264</v>
      </c>
      <c r="F34" s="225"/>
      <c r="G34" s="225"/>
      <c r="H34" s="225"/>
      <c r="I34" s="226"/>
    </row>
    <row r="35" spans="1:10" s="72" customFormat="1" x14ac:dyDescent="0.2">
      <c r="A35" s="94" t="s">
        <v>307</v>
      </c>
      <c r="B35" s="73" t="s">
        <v>231</v>
      </c>
      <c r="C35" s="47" t="s">
        <v>1</v>
      </c>
      <c r="D35" s="54">
        <v>23.47</v>
      </c>
      <c r="E35" s="224" t="s">
        <v>268</v>
      </c>
      <c r="F35" s="225"/>
      <c r="G35" s="225"/>
      <c r="H35" s="225"/>
      <c r="I35" s="226"/>
    </row>
    <row r="36" spans="1:10" s="2" customFormat="1" x14ac:dyDescent="0.2">
      <c r="A36" s="98"/>
      <c r="B36" s="37"/>
      <c r="C36" s="33"/>
      <c r="D36" s="36"/>
      <c r="E36" s="224"/>
      <c r="F36" s="225"/>
      <c r="G36" s="225"/>
      <c r="H36" s="225"/>
      <c r="I36" s="226"/>
    </row>
    <row r="37" spans="1:10" s="2" customFormat="1" x14ac:dyDescent="0.2">
      <c r="A37" s="134" t="s">
        <v>22</v>
      </c>
      <c r="B37" s="135" t="s">
        <v>61</v>
      </c>
      <c r="C37" s="136"/>
      <c r="D37" s="137"/>
      <c r="E37" s="218"/>
      <c r="F37" s="219"/>
      <c r="G37" s="219"/>
      <c r="H37" s="219"/>
      <c r="I37" s="220"/>
    </row>
    <row r="38" spans="1:10" s="2" customFormat="1" ht="25.5" x14ac:dyDescent="0.2">
      <c r="A38" s="97" t="s">
        <v>23</v>
      </c>
      <c r="B38" s="73" t="s">
        <v>288</v>
      </c>
      <c r="C38" s="15" t="s">
        <v>79</v>
      </c>
      <c r="D38" s="20">
        <v>428.2</v>
      </c>
      <c r="E38" s="224" t="s">
        <v>291</v>
      </c>
      <c r="F38" s="225"/>
      <c r="G38" s="225"/>
      <c r="H38" s="225"/>
      <c r="I38" s="226"/>
    </row>
    <row r="39" spans="1:10" s="2" customFormat="1" x14ac:dyDescent="0.2">
      <c r="A39" s="97" t="s">
        <v>166</v>
      </c>
      <c r="B39" s="73" t="s">
        <v>168</v>
      </c>
      <c r="C39" s="15" t="s">
        <v>79</v>
      </c>
      <c r="D39" s="20">
        <v>428.2</v>
      </c>
      <c r="E39" s="224" t="s">
        <v>291</v>
      </c>
      <c r="F39" s="225"/>
      <c r="G39" s="225"/>
      <c r="H39" s="225"/>
      <c r="I39" s="226"/>
    </row>
    <row r="40" spans="1:10" s="2" customFormat="1" ht="25.5" x14ac:dyDescent="0.2">
      <c r="A40" s="97" t="s">
        <v>167</v>
      </c>
      <c r="B40" s="73" t="s">
        <v>295</v>
      </c>
      <c r="C40" s="15" t="s">
        <v>79</v>
      </c>
      <c r="D40" s="20">
        <v>25.4</v>
      </c>
      <c r="E40" s="224" t="s">
        <v>293</v>
      </c>
      <c r="F40" s="225"/>
      <c r="G40" s="225"/>
      <c r="H40" s="225"/>
      <c r="I40" s="226"/>
    </row>
    <row r="41" spans="1:10" s="2" customFormat="1" x14ac:dyDescent="0.2">
      <c r="A41" s="97" t="s">
        <v>72</v>
      </c>
      <c r="B41" s="73" t="s">
        <v>294</v>
      </c>
      <c r="C41" s="15" t="s">
        <v>79</v>
      </c>
      <c r="D41" s="20">
        <v>25.4</v>
      </c>
      <c r="E41" s="224" t="s">
        <v>293</v>
      </c>
      <c r="F41" s="225"/>
      <c r="G41" s="225"/>
      <c r="H41" s="225"/>
      <c r="I41" s="226"/>
    </row>
    <row r="42" spans="1:10" s="2" customFormat="1" ht="25.5" x14ac:dyDescent="0.2">
      <c r="A42" s="97" t="s">
        <v>81</v>
      </c>
      <c r="B42" s="73" t="s">
        <v>276</v>
      </c>
      <c r="C42" s="15" t="s">
        <v>0</v>
      </c>
      <c r="D42" s="20">
        <v>4.6900000000000004</v>
      </c>
      <c r="E42" s="224" t="s">
        <v>292</v>
      </c>
      <c r="F42" s="225"/>
      <c r="G42" s="225"/>
      <c r="H42" s="225"/>
      <c r="I42" s="226"/>
    </row>
    <row r="43" spans="1:10" s="72" customFormat="1" ht="25.5" x14ac:dyDescent="0.2">
      <c r="A43" s="97" t="s">
        <v>82</v>
      </c>
      <c r="B43" s="73" t="s">
        <v>164</v>
      </c>
      <c r="C43" s="47" t="s">
        <v>1</v>
      </c>
      <c r="D43" s="54">
        <v>7.6</v>
      </c>
      <c r="E43" s="233" t="s">
        <v>438</v>
      </c>
      <c r="F43" s="234"/>
      <c r="G43" s="234"/>
      <c r="H43" s="234"/>
      <c r="I43" s="235"/>
      <c r="J43" s="7"/>
    </row>
    <row r="44" spans="1:10" s="72" customFormat="1" ht="25.5" x14ac:dyDescent="0.2">
      <c r="A44" s="97" t="s">
        <v>83</v>
      </c>
      <c r="B44" s="73" t="s">
        <v>278</v>
      </c>
      <c r="C44" s="47" t="s">
        <v>80</v>
      </c>
      <c r="D44" s="54">
        <v>64.400000000000006</v>
      </c>
      <c r="E44" s="236" t="s">
        <v>280</v>
      </c>
      <c r="F44" s="237"/>
      <c r="G44" s="237"/>
      <c r="H44" s="237"/>
      <c r="I44" s="238"/>
      <c r="J44" s="7"/>
    </row>
    <row r="45" spans="1:10" s="72" customFormat="1" x14ac:dyDescent="0.2">
      <c r="A45" s="97" t="s">
        <v>84</v>
      </c>
      <c r="B45" s="73" t="s">
        <v>279</v>
      </c>
      <c r="C45" s="47" t="s">
        <v>80</v>
      </c>
      <c r="D45" s="54">
        <v>64.400000000000006</v>
      </c>
      <c r="E45" s="236" t="s">
        <v>280</v>
      </c>
      <c r="F45" s="237"/>
      <c r="G45" s="237"/>
      <c r="H45" s="237"/>
      <c r="I45" s="238"/>
      <c r="J45" s="7"/>
    </row>
    <row r="46" spans="1:10" s="72" customFormat="1" ht="25.5" x14ac:dyDescent="0.2">
      <c r="A46" s="97" t="s">
        <v>85</v>
      </c>
      <c r="B46" s="73" t="s">
        <v>281</v>
      </c>
      <c r="C46" s="47" t="s">
        <v>80</v>
      </c>
      <c r="D46" s="54">
        <v>144.19999999999999</v>
      </c>
      <c r="E46" s="236" t="s">
        <v>283</v>
      </c>
      <c r="F46" s="237"/>
      <c r="G46" s="237"/>
      <c r="H46" s="237"/>
      <c r="I46" s="238"/>
      <c r="J46" s="7"/>
    </row>
    <row r="47" spans="1:10" s="72" customFormat="1" x14ac:dyDescent="0.2">
      <c r="A47" s="97" t="s">
        <v>108</v>
      </c>
      <c r="B47" s="73" t="s">
        <v>282</v>
      </c>
      <c r="C47" s="47" t="s">
        <v>80</v>
      </c>
      <c r="D47" s="54">
        <v>144.19999999999999</v>
      </c>
      <c r="E47" s="236" t="s">
        <v>283</v>
      </c>
      <c r="F47" s="237"/>
      <c r="G47" s="237"/>
      <c r="H47" s="237"/>
      <c r="I47" s="238"/>
      <c r="J47" s="7"/>
    </row>
    <row r="48" spans="1:10" s="72" customFormat="1" ht="25.5" x14ac:dyDescent="0.2">
      <c r="A48" s="97" t="s">
        <v>109</v>
      </c>
      <c r="B48" s="83" t="s">
        <v>270</v>
      </c>
      <c r="C48" s="47" t="s">
        <v>80</v>
      </c>
      <c r="D48" s="54">
        <v>49.9</v>
      </c>
      <c r="E48" s="236" t="s">
        <v>284</v>
      </c>
      <c r="F48" s="237"/>
      <c r="G48" s="237"/>
      <c r="H48" s="237"/>
      <c r="I48" s="238"/>
    </row>
    <row r="49" spans="1:10" s="72" customFormat="1" x14ac:dyDescent="0.2">
      <c r="A49" s="97" t="s">
        <v>110</v>
      </c>
      <c r="B49" s="83" t="s">
        <v>271</v>
      </c>
      <c r="C49" s="47" t="s">
        <v>80</v>
      </c>
      <c r="D49" s="54">
        <v>49.9</v>
      </c>
      <c r="E49" s="236" t="s">
        <v>284</v>
      </c>
      <c r="F49" s="237"/>
      <c r="G49" s="237"/>
      <c r="H49" s="237"/>
      <c r="I49" s="238"/>
    </row>
    <row r="50" spans="1:10" s="72" customFormat="1" ht="25.5" x14ac:dyDescent="0.2">
      <c r="A50" s="97" t="s">
        <v>111</v>
      </c>
      <c r="B50" s="73" t="s">
        <v>162</v>
      </c>
      <c r="C50" s="47" t="s">
        <v>0</v>
      </c>
      <c r="D50" s="54">
        <v>2.27</v>
      </c>
      <c r="E50" s="224" t="s">
        <v>286</v>
      </c>
      <c r="F50" s="225"/>
      <c r="G50" s="225"/>
      <c r="H50" s="225"/>
      <c r="I50" s="226"/>
      <c r="J50" s="77"/>
    </row>
    <row r="51" spans="1:10" s="72" customFormat="1" ht="25.5" x14ac:dyDescent="0.2">
      <c r="A51" s="97" t="s">
        <v>128</v>
      </c>
      <c r="B51" s="70" t="s">
        <v>165</v>
      </c>
      <c r="C51" s="47" t="s">
        <v>1</v>
      </c>
      <c r="D51" s="54">
        <v>21.9</v>
      </c>
      <c r="E51" s="227" t="s">
        <v>437</v>
      </c>
      <c r="F51" s="228"/>
      <c r="G51" s="228"/>
      <c r="H51" s="228"/>
      <c r="I51" s="229"/>
      <c r="J51" s="7"/>
    </row>
    <row r="52" spans="1:10" s="72" customFormat="1" ht="25.5" x14ac:dyDescent="0.2">
      <c r="A52" s="97" t="s">
        <v>257</v>
      </c>
      <c r="B52" s="73" t="s">
        <v>277</v>
      </c>
      <c r="C52" s="47" t="s">
        <v>80</v>
      </c>
      <c r="D52" s="54">
        <v>267</v>
      </c>
      <c r="E52" s="236" t="s">
        <v>273</v>
      </c>
      <c r="F52" s="237"/>
      <c r="G52" s="237"/>
      <c r="H52" s="237"/>
      <c r="I52" s="238"/>
      <c r="J52" s="77"/>
    </row>
    <row r="53" spans="1:10" s="72" customFormat="1" x14ac:dyDescent="0.2">
      <c r="A53" s="97" t="s">
        <v>258</v>
      </c>
      <c r="B53" s="73" t="s">
        <v>272</v>
      </c>
      <c r="C53" s="47" t="s">
        <v>80</v>
      </c>
      <c r="D53" s="54">
        <v>267</v>
      </c>
      <c r="E53" s="236" t="s">
        <v>273</v>
      </c>
      <c r="F53" s="237"/>
      <c r="G53" s="237"/>
      <c r="H53" s="237"/>
      <c r="I53" s="238"/>
      <c r="J53" s="77"/>
    </row>
    <row r="54" spans="1:10" s="72" customFormat="1" ht="25.5" x14ac:dyDescent="0.2">
      <c r="A54" s="97" t="s">
        <v>259</v>
      </c>
      <c r="B54" s="83" t="s">
        <v>270</v>
      </c>
      <c r="C54" s="47" t="s">
        <v>80</v>
      </c>
      <c r="D54" s="54">
        <v>86.6</v>
      </c>
      <c r="E54" s="236" t="s">
        <v>274</v>
      </c>
      <c r="F54" s="237"/>
      <c r="G54" s="237"/>
      <c r="H54" s="237"/>
      <c r="I54" s="238"/>
      <c r="J54" s="77"/>
    </row>
    <row r="55" spans="1:10" s="72" customFormat="1" x14ac:dyDescent="0.2">
      <c r="A55" s="97" t="s">
        <v>308</v>
      </c>
      <c r="B55" s="83" t="s">
        <v>271</v>
      </c>
      <c r="C55" s="47" t="s">
        <v>80</v>
      </c>
      <c r="D55" s="54">
        <v>86.6</v>
      </c>
      <c r="E55" s="236" t="s">
        <v>274</v>
      </c>
      <c r="F55" s="237"/>
      <c r="G55" s="237"/>
      <c r="H55" s="237"/>
      <c r="I55" s="238"/>
      <c r="J55" s="77"/>
    </row>
    <row r="56" spans="1:10" s="72" customFormat="1" ht="25.5" x14ac:dyDescent="0.2">
      <c r="A56" s="97" t="s">
        <v>263</v>
      </c>
      <c r="B56" s="73" t="s">
        <v>276</v>
      </c>
      <c r="C56" s="47" t="s">
        <v>0</v>
      </c>
      <c r="D56" s="54">
        <v>6.06</v>
      </c>
      <c r="E56" s="236" t="s">
        <v>275</v>
      </c>
      <c r="F56" s="237"/>
      <c r="G56" s="237"/>
      <c r="H56" s="237"/>
      <c r="I56" s="238"/>
      <c r="J56" s="77"/>
    </row>
    <row r="57" spans="1:10" s="72" customFormat="1" ht="25.5" x14ac:dyDescent="0.2">
      <c r="A57" s="97" t="s">
        <v>309</v>
      </c>
      <c r="B57" s="74" t="s">
        <v>441</v>
      </c>
      <c r="C57" s="47" t="s">
        <v>1</v>
      </c>
      <c r="D57" s="54">
        <v>68.989999999999995</v>
      </c>
      <c r="E57" s="221" t="s">
        <v>439</v>
      </c>
      <c r="F57" s="222"/>
      <c r="G57" s="222"/>
      <c r="H57" s="222"/>
      <c r="I57" s="223"/>
      <c r="J57" s="77"/>
    </row>
    <row r="58" spans="1:10" s="72" customFormat="1" ht="18.75" customHeight="1" x14ac:dyDescent="0.2">
      <c r="A58" s="97" t="s">
        <v>310</v>
      </c>
      <c r="B58" s="73" t="s">
        <v>288</v>
      </c>
      <c r="C58" s="47" t="s">
        <v>80</v>
      </c>
      <c r="D58" s="54">
        <v>413.4</v>
      </c>
      <c r="E58" s="224" t="s">
        <v>289</v>
      </c>
      <c r="F58" s="225"/>
      <c r="G58" s="225"/>
      <c r="H58" s="225"/>
      <c r="I58" s="226"/>
      <c r="J58" s="7"/>
    </row>
    <row r="59" spans="1:10" s="72" customFormat="1" x14ac:dyDescent="0.2">
      <c r="A59" s="97" t="s">
        <v>311</v>
      </c>
      <c r="B59" s="73" t="s">
        <v>290</v>
      </c>
      <c r="C59" s="47" t="s">
        <v>80</v>
      </c>
      <c r="D59" s="54">
        <v>413.4</v>
      </c>
      <c r="E59" s="224" t="s">
        <v>289</v>
      </c>
      <c r="F59" s="225"/>
      <c r="G59" s="225"/>
      <c r="H59" s="225"/>
      <c r="I59" s="226"/>
      <c r="J59" s="7"/>
    </row>
    <row r="60" spans="1:10" s="72" customFormat="1" ht="25.5" x14ac:dyDescent="0.2">
      <c r="A60" s="97" t="s">
        <v>312</v>
      </c>
      <c r="B60" s="73" t="s">
        <v>276</v>
      </c>
      <c r="C60" s="47" t="s">
        <v>0</v>
      </c>
      <c r="D60" s="54">
        <v>7.1</v>
      </c>
      <c r="E60" s="224" t="s">
        <v>287</v>
      </c>
      <c r="F60" s="225"/>
      <c r="G60" s="225"/>
      <c r="H60" s="225"/>
      <c r="I60" s="226"/>
      <c r="J60" s="77"/>
    </row>
    <row r="61" spans="1:10" s="72" customFormat="1" ht="15" customHeight="1" x14ac:dyDescent="0.2">
      <c r="A61" s="97"/>
      <c r="B61" s="83"/>
      <c r="C61" s="47"/>
      <c r="D61" s="54"/>
      <c r="E61" s="224"/>
      <c r="F61" s="225"/>
      <c r="G61" s="225"/>
      <c r="H61" s="225"/>
      <c r="I61" s="226"/>
      <c r="J61" s="7"/>
    </row>
    <row r="62" spans="1:10" s="2" customFormat="1" x14ac:dyDescent="0.2">
      <c r="A62" s="134" t="s">
        <v>24</v>
      </c>
      <c r="B62" s="135" t="s">
        <v>62</v>
      </c>
      <c r="C62" s="136"/>
      <c r="D62" s="137"/>
      <c r="E62" s="218"/>
      <c r="F62" s="219"/>
      <c r="G62" s="219"/>
      <c r="H62" s="219"/>
      <c r="I62" s="220"/>
    </row>
    <row r="63" spans="1:10" s="2" customFormat="1" ht="25.5" x14ac:dyDescent="0.2">
      <c r="A63" s="99" t="s">
        <v>25</v>
      </c>
      <c r="B63" s="73" t="s">
        <v>171</v>
      </c>
      <c r="C63" s="47" t="s">
        <v>1</v>
      </c>
      <c r="D63" s="54">
        <v>65.12</v>
      </c>
      <c r="E63" s="227" t="s">
        <v>313</v>
      </c>
      <c r="F63" s="228"/>
      <c r="G63" s="228"/>
      <c r="H63" s="228"/>
      <c r="I63" s="229"/>
      <c r="J63" s="77"/>
    </row>
    <row r="64" spans="1:10" s="2" customFormat="1" x14ac:dyDescent="0.2">
      <c r="A64" s="99" t="s">
        <v>44</v>
      </c>
      <c r="B64" s="53" t="s">
        <v>314</v>
      </c>
      <c r="C64" s="47" t="s">
        <v>2</v>
      </c>
      <c r="D64" s="54">
        <v>1.2</v>
      </c>
      <c r="E64" s="224" t="s">
        <v>318</v>
      </c>
      <c r="F64" s="225"/>
      <c r="G64" s="225"/>
      <c r="H64" s="225"/>
      <c r="I64" s="226"/>
    </row>
    <row r="65" spans="1:9" s="2" customFormat="1" x14ac:dyDescent="0.2">
      <c r="A65" s="99" t="s">
        <v>48</v>
      </c>
      <c r="B65" s="53" t="s">
        <v>316</v>
      </c>
      <c r="C65" s="47" t="s">
        <v>2</v>
      </c>
      <c r="D65" s="54">
        <v>1.2</v>
      </c>
      <c r="E65" s="224" t="s">
        <v>318</v>
      </c>
      <c r="F65" s="225"/>
      <c r="G65" s="225"/>
      <c r="H65" s="225"/>
      <c r="I65" s="226"/>
    </row>
    <row r="66" spans="1:9" s="2" customFormat="1" x14ac:dyDescent="0.2">
      <c r="A66" s="100"/>
      <c r="B66" s="37"/>
      <c r="C66" s="38"/>
      <c r="D66" s="39"/>
      <c r="E66" s="224"/>
      <c r="F66" s="225"/>
      <c r="G66" s="225"/>
      <c r="H66" s="225"/>
      <c r="I66" s="226"/>
    </row>
    <row r="67" spans="1:9" s="2" customFormat="1" x14ac:dyDescent="0.2">
      <c r="A67" s="134" t="s">
        <v>26</v>
      </c>
      <c r="B67" s="135" t="s">
        <v>86</v>
      </c>
      <c r="C67" s="136"/>
      <c r="D67" s="137"/>
      <c r="E67" s="218"/>
      <c r="F67" s="219"/>
      <c r="G67" s="219"/>
      <c r="H67" s="219"/>
      <c r="I67" s="220"/>
    </row>
    <row r="68" spans="1:9" s="2" customFormat="1" x14ac:dyDescent="0.2">
      <c r="A68" s="101" t="s">
        <v>27</v>
      </c>
      <c r="B68" s="79" t="s">
        <v>393</v>
      </c>
      <c r="C68" s="49" t="s">
        <v>1</v>
      </c>
      <c r="D68" s="48">
        <v>93.36</v>
      </c>
      <c r="E68" s="224" t="s">
        <v>319</v>
      </c>
      <c r="F68" s="225"/>
      <c r="G68" s="225"/>
      <c r="H68" s="225"/>
      <c r="I68" s="226"/>
    </row>
    <row r="69" spans="1:9" s="2" customFormat="1" x14ac:dyDescent="0.2">
      <c r="A69" s="102"/>
      <c r="B69" s="41"/>
      <c r="C69" s="42"/>
      <c r="D69" s="34"/>
      <c r="E69" s="224"/>
      <c r="F69" s="225"/>
      <c r="G69" s="225"/>
      <c r="H69" s="225"/>
      <c r="I69" s="226"/>
    </row>
    <row r="70" spans="1:9" s="2" customFormat="1" x14ac:dyDescent="0.2">
      <c r="A70" s="134" t="s">
        <v>28</v>
      </c>
      <c r="B70" s="135" t="s">
        <v>87</v>
      </c>
      <c r="C70" s="136"/>
      <c r="D70" s="137"/>
      <c r="E70" s="218"/>
      <c r="F70" s="219"/>
      <c r="G70" s="219"/>
      <c r="H70" s="219"/>
      <c r="I70" s="220"/>
    </row>
    <row r="71" spans="1:9" s="72" customFormat="1" ht="15" customHeight="1" x14ac:dyDescent="0.2">
      <c r="A71" s="101" t="s">
        <v>29</v>
      </c>
      <c r="B71" s="74" t="s">
        <v>172</v>
      </c>
      <c r="C71" s="49" t="s">
        <v>1</v>
      </c>
      <c r="D71" s="48">
        <v>6.48</v>
      </c>
      <c r="E71" s="224" t="s">
        <v>324</v>
      </c>
      <c r="F71" s="225"/>
      <c r="G71" s="225"/>
      <c r="H71" s="225"/>
      <c r="I71" s="226"/>
    </row>
    <row r="72" spans="1:9" s="72" customFormat="1" ht="25.5" x14ac:dyDescent="0.2">
      <c r="A72" s="101" t="s">
        <v>174</v>
      </c>
      <c r="B72" s="74" t="s">
        <v>173</v>
      </c>
      <c r="C72" s="49" t="s">
        <v>1</v>
      </c>
      <c r="D72" s="48">
        <v>2.82</v>
      </c>
      <c r="E72" s="224" t="s">
        <v>320</v>
      </c>
      <c r="F72" s="225"/>
      <c r="G72" s="225"/>
      <c r="H72" s="225"/>
      <c r="I72" s="226"/>
    </row>
    <row r="73" spans="1:9" s="72" customFormat="1" ht="15" customHeight="1" x14ac:dyDescent="0.2">
      <c r="A73" s="101" t="s">
        <v>178</v>
      </c>
      <c r="B73" s="74" t="s">
        <v>177</v>
      </c>
      <c r="C73" s="49" t="s">
        <v>2</v>
      </c>
      <c r="D73" s="48">
        <v>2.2000000000000002</v>
      </c>
      <c r="E73" s="221" t="s">
        <v>321</v>
      </c>
      <c r="F73" s="222"/>
      <c r="G73" s="222"/>
      <c r="H73" s="222"/>
      <c r="I73" s="223"/>
    </row>
    <row r="74" spans="1:9" s="72" customFormat="1" ht="25.5" x14ac:dyDescent="0.2">
      <c r="A74" s="101" t="s">
        <v>181</v>
      </c>
      <c r="B74" s="74" t="s">
        <v>180</v>
      </c>
      <c r="C74" s="49" t="s">
        <v>2</v>
      </c>
      <c r="D74" s="48">
        <v>1.2</v>
      </c>
      <c r="E74" s="224" t="s">
        <v>322</v>
      </c>
      <c r="F74" s="225"/>
      <c r="G74" s="225"/>
      <c r="H74" s="225"/>
      <c r="I74" s="226"/>
    </row>
    <row r="75" spans="1:9" s="72" customFormat="1" x14ac:dyDescent="0.2">
      <c r="A75" s="101" t="s">
        <v>325</v>
      </c>
      <c r="B75" s="74" t="s">
        <v>183</v>
      </c>
      <c r="C75" s="49" t="s">
        <v>2</v>
      </c>
      <c r="D75" s="48">
        <v>3.6</v>
      </c>
      <c r="E75" s="224" t="s">
        <v>323</v>
      </c>
      <c r="F75" s="225"/>
      <c r="G75" s="225"/>
      <c r="H75" s="225"/>
      <c r="I75" s="226"/>
    </row>
    <row r="76" spans="1:9" s="2" customFormat="1" x14ac:dyDescent="0.2">
      <c r="A76" s="102"/>
      <c r="B76" s="41"/>
      <c r="C76" s="42"/>
      <c r="D76" s="34"/>
      <c r="E76" s="224"/>
      <c r="F76" s="225"/>
      <c r="G76" s="225"/>
      <c r="H76" s="225"/>
      <c r="I76" s="226"/>
    </row>
    <row r="77" spans="1:9" s="2" customFormat="1" x14ac:dyDescent="0.2">
      <c r="A77" s="134" t="s">
        <v>30</v>
      </c>
      <c r="B77" s="135" t="s">
        <v>64</v>
      </c>
      <c r="C77" s="136"/>
      <c r="D77" s="137"/>
      <c r="E77" s="218"/>
      <c r="F77" s="219"/>
      <c r="G77" s="219"/>
      <c r="H77" s="219"/>
      <c r="I77" s="220"/>
    </row>
    <row r="78" spans="1:9" s="72" customFormat="1" ht="25.5" x14ac:dyDescent="0.2">
      <c r="A78" s="103" t="s">
        <v>31</v>
      </c>
      <c r="B78" s="74" t="s">
        <v>101</v>
      </c>
      <c r="C78" s="47" t="s">
        <v>1</v>
      </c>
      <c r="D78" s="76">
        <v>56.4</v>
      </c>
      <c r="E78" s="227" t="s">
        <v>330</v>
      </c>
      <c r="F78" s="228"/>
      <c r="G78" s="228"/>
      <c r="H78" s="228"/>
      <c r="I78" s="229"/>
    </row>
    <row r="79" spans="1:9" s="72" customFormat="1" ht="29.25" customHeight="1" x14ac:dyDescent="0.2">
      <c r="A79" s="103" t="s">
        <v>45</v>
      </c>
      <c r="B79" s="74" t="s">
        <v>89</v>
      </c>
      <c r="C79" s="49" t="s">
        <v>1</v>
      </c>
      <c r="D79" s="48">
        <v>82.23</v>
      </c>
      <c r="E79" s="227" t="s">
        <v>327</v>
      </c>
      <c r="F79" s="228"/>
      <c r="G79" s="228"/>
      <c r="H79" s="228"/>
      <c r="I79" s="229"/>
    </row>
    <row r="80" spans="1:9" s="72" customFormat="1" ht="25.5" customHeight="1" x14ac:dyDescent="0.2">
      <c r="A80" s="103" t="s">
        <v>65</v>
      </c>
      <c r="B80" s="74" t="s">
        <v>463</v>
      </c>
      <c r="C80" s="49" t="s">
        <v>1</v>
      </c>
      <c r="D80" s="48">
        <v>93.36</v>
      </c>
      <c r="E80" s="227" t="s">
        <v>424</v>
      </c>
      <c r="F80" s="228"/>
      <c r="G80" s="228"/>
      <c r="H80" s="228"/>
      <c r="I80" s="229"/>
    </row>
    <row r="81" spans="1:9" s="72" customFormat="1" ht="25.5" customHeight="1" x14ac:dyDescent="0.2">
      <c r="A81" s="103" t="s">
        <v>66</v>
      </c>
      <c r="B81" s="74" t="s">
        <v>461</v>
      </c>
      <c r="C81" s="49" t="s">
        <v>1</v>
      </c>
      <c r="D81" s="48">
        <v>93.36</v>
      </c>
      <c r="E81" s="227" t="s">
        <v>424</v>
      </c>
      <c r="F81" s="228"/>
      <c r="G81" s="228"/>
      <c r="H81" s="228"/>
      <c r="I81" s="229"/>
    </row>
    <row r="82" spans="1:9" s="1" customFormat="1" ht="24.75" customHeight="1" x14ac:dyDescent="0.2">
      <c r="A82" s="103" t="s">
        <v>67</v>
      </c>
      <c r="B82" s="78" t="s">
        <v>102</v>
      </c>
      <c r="C82" s="44" t="s">
        <v>1</v>
      </c>
      <c r="D82" s="45">
        <v>6.42</v>
      </c>
      <c r="E82" s="230" t="s">
        <v>331</v>
      </c>
      <c r="F82" s="231"/>
      <c r="G82" s="231"/>
      <c r="H82" s="231"/>
      <c r="I82" s="232"/>
    </row>
    <row r="83" spans="1:9" s="1" customFormat="1" ht="25.5" customHeight="1" x14ac:dyDescent="0.2">
      <c r="A83" s="103" t="s">
        <v>326</v>
      </c>
      <c r="B83" s="78" t="s">
        <v>103</v>
      </c>
      <c r="C83" s="44" t="s">
        <v>1</v>
      </c>
      <c r="D83" s="45">
        <v>82.23</v>
      </c>
      <c r="E83" s="227" t="s">
        <v>327</v>
      </c>
      <c r="F83" s="228"/>
      <c r="G83" s="228"/>
      <c r="H83" s="228"/>
      <c r="I83" s="229"/>
    </row>
    <row r="84" spans="1:9" s="1" customFormat="1" ht="38.25" x14ac:dyDescent="0.2">
      <c r="A84" s="103" t="s">
        <v>458</v>
      </c>
      <c r="B84" s="78" t="s">
        <v>186</v>
      </c>
      <c r="C84" s="44" t="s">
        <v>1</v>
      </c>
      <c r="D84" s="45">
        <v>49.98</v>
      </c>
      <c r="E84" s="233" t="s">
        <v>328</v>
      </c>
      <c r="F84" s="234"/>
      <c r="G84" s="234"/>
      <c r="H84" s="234"/>
      <c r="I84" s="235"/>
    </row>
    <row r="85" spans="1:9" s="1" customFormat="1" ht="25.5" customHeight="1" x14ac:dyDescent="0.2">
      <c r="A85" s="103" t="s">
        <v>459</v>
      </c>
      <c r="B85" s="78" t="s">
        <v>188</v>
      </c>
      <c r="C85" s="44" t="s">
        <v>198</v>
      </c>
      <c r="D85" s="45">
        <v>49.98</v>
      </c>
      <c r="E85" s="233" t="s">
        <v>329</v>
      </c>
      <c r="F85" s="234"/>
      <c r="G85" s="234"/>
      <c r="H85" s="234"/>
      <c r="I85" s="235"/>
    </row>
    <row r="86" spans="1:9" s="2" customFormat="1" x14ac:dyDescent="0.2">
      <c r="A86" s="102"/>
      <c r="B86" s="41"/>
      <c r="C86" s="42"/>
      <c r="D86" s="34"/>
      <c r="E86" s="224"/>
      <c r="F86" s="225"/>
      <c r="G86" s="225"/>
      <c r="H86" s="225"/>
      <c r="I86" s="226"/>
    </row>
    <row r="87" spans="1:9" s="2" customFormat="1" x14ac:dyDescent="0.2">
      <c r="A87" s="134" t="s">
        <v>32</v>
      </c>
      <c r="B87" s="135" t="s">
        <v>7</v>
      </c>
      <c r="C87" s="136"/>
      <c r="D87" s="137"/>
      <c r="E87" s="218"/>
      <c r="F87" s="219"/>
      <c r="G87" s="219"/>
      <c r="H87" s="219"/>
      <c r="I87" s="220"/>
    </row>
    <row r="88" spans="1:9" s="72" customFormat="1" ht="25.5" x14ac:dyDescent="0.2">
      <c r="A88" s="101" t="s">
        <v>33</v>
      </c>
      <c r="B88" s="74" t="s">
        <v>114</v>
      </c>
      <c r="C88" s="49" t="s">
        <v>1</v>
      </c>
      <c r="D88" s="48">
        <v>113.46</v>
      </c>
      <c r="E88" s="224" t="s">
        <v>332</v>
      </c>
      <c r="F88" s="225"/>
      <c r="G88" s="225"/>
      <c r="H88" s="225"/>
      <c r="I88" s="226"/>
    </row>
    <row r="89" spans="1:9" s="2" customFormat="1" x14ac:dyDescent="0.2">
      <c r="A89" s="101" t="s">
        <v>34</v>
      </c>
      <c r="B89" s="181" t="s">
        <v>94</v>
      </c>
      <c r="C89" s="49" t="s">
        <v>0</v>
      </c>
      <c r="D89" s="19">
        <v>5.67</v>
      </c>
      <c r="E89" s="224" t="s">
        <v>333</v>
      </c>
      <c r="F89" s="225"/>
      <c r="G89" s="225"/>
      <c r="H89" s="225"/>
      <c r="I89" s="226"/>
    </row>
    <row r="90" spans="1:9" s="72" customFormat="1" ht="25.5" x14ac:dyDescent="0.2">
      <c r="A90" s="101" t="s">
        <v>46</v>
      </c>
      <c r="B90" s="74" t="s">
        <v>130</v>
      </c>
      <c r="C90" s="49" t="s">
        <v>1</v>
      </c>
      <c r="D90" s="48">
        <v>43.17</v>
      </c>
      <c r="E90" s="224" t="s">
        <v>334</v>
      </c>
      <c r="F90" s="225"/>
      <c r="G90" s="225"/>
      <c r="H90" s="225"/>
      <c r="I90" s="226"/>
    </row>
    <row r="91" spans="1:9" s="72" customFormat="1" ht="28.5" customHeight="1" x14ac:dyDescent="0.2">
      <c r="A91" s="101" t="s">
        <v>47</v>
      </c>
      <c r="B91" s="74" t="s">
        <v>335</v>
      </c>
      <c r="C91" s="49" t="s">
        <v>1</v>
      </c>
      <c r="D91" s="48">
        <v>6.8</v>
      </c>
      <c r="E91" s="224" t="s">
        <v>338</v>
      </c>
      <c r="F91" s="225"/>
      <c r="G91" s="225"/>
      <c r="H91" s="225"/>
      <c r="I91" s="226"/>
    </row>
    <row r="92" spans="1:9" s="72" customFormat="1" ht="25.5" x14ac:dyDescent="0.2">
      <c r="A92" s="101" t="s">
        <v>49</v>
      </c>
      <c r="B92" s="74" t="s">
        <v>337</v>
      </c>
      <c r="C92" s="49" t="s">
        <v>1</v>
      </c>
      <c r="D92" s="48">
        <v>6.8</v>
      </c>
      <c r="E92" s="224" t="s">
        <v>338</v>
      </c>
      <c r="F92" s="225"/>
      <c r="G92" s="225"/>
      <c r="H92" s="225"/>
      <c r="I92" s="226"/>
    </row>
    <row r="93" spans="1:9" s="72" customFormat="1" ht="25.5" x14ac:dyDescent="0.2">
      <c r="A93" s="101" t="s">
        <v>121</v>
      </c>
      <c r="B93" s="74" t="s">
        <v>342</v>
      </c>
      <c r="C93" s="49" t="s">
        <v>1</v>
      </c>
      <c r="D93" s="48">
        <v>58.04</v>
      </c>
      <c r="E93" s="221" t="s">
        <v>344</v>
      </c>
      <c r="F93" s="222"/>
      <c r="G93" s="222"/>
      <c r="H93" s="222"/>
      <c r="I93" s="223"/>
    </row>
    <row r="94" spans="1:9" s="72" customFormat="1" x14ac:dyDescent="0.2">
      <c r="A94" s="101" t="s">
        <v>447</v>
      </c>
      <c r="B94" s="74" t="s">
        <v>341</v>
      </c>
      <c r="C94" s="49" t="s">
        <v>2</v>
      </c>
      <c r="D94" s="48">
        <v>24.51</v>
      </c>
      <c r="E94" s="224" t="s">
        <v>346</v>
      </c>
      <c r="F94" s="225"/>
      <c r="G94" s="225"/>
      <c r="H94" s="225"/>
      <c r="I94" s="226"/>
    </row>
    <row r="95" spans="1:9" s="72" customFormat="1" x14ac:dyDescent="0.2">
      <c r="A95" s="101"/>
      <c r="B95" s="70"/>
      <c r="C95" s="49"/>
      <c r="D95" s="48"/>
      <c r="E95" s="158"/>
      <c r="F95" s="159"/>
      <c r="G95" s="159"/>
      <c r="H95" s="159"/>
      <c r="I95" s="160"/>
    </row>
    <row r="96" spans="1:9" s="72" customFormat="1" x14ac:dyDescent="0.2">
      <c r="A96" s="134" t="s">
        <v>35</v>
      </c>
      <c r="B96" s="135" t="s">
        <v>211</v>
      </c>
      <c r="C96" s="136"/>
      <c r="D96" s="137"/>
      <c r="E96" s="218"/>
      <c r="F96" s="219"/>
      <c r="G96" s="219"/>
      <c r="H96" s="219"/>
      <c r="I96" s="220"/>
    </row>
    <row r="97" spans="1:9" s="72" customFormat="1" x14ac:dyDescent="0.2">
      <c r="A97" s="101" t="s">
        <v>36</v>
      </c>
      <c r="B97" s="90" t="s">
        <v>220</v>
      </c>
      <c r="C97" s="87" t="s">
        <v>2</v>
      </c>
      <c r="D97" s="91">
        <v>27.7</v>
      </c>
      <c r="E97" s="221" t="s">
        <v>360</v>
      </c>
      <c r="F97" s="222"/>
      <c r="G97" s="222"/>
      <c r="H97" s="222"/>
      <c r="I97" s="223"/>
    </row>
    <row r="98" spans="1:9" s="72" customFormat="1" x14ac:dyDescent="0.2">
      <c r="A98" s="101" t="s">
        <v>38</v>
      </c>
      <c r="B98" s="90" t="s">
        <v>361</v>
      </c>
      <c r="C98" s="87" t="s">
        <v>37</v>
      </c>
      <c r="D98" s="91">
        <v>1.4</v>
      </c>
      <c r="E98" s="221" t="s">
        <v>364</v>
      </c>
      <c r="F98" s="222"/>
      <c r="G98" s="222"/>
      <c r="H98" s="222"/>
      <c r="I98" s="223"/>
    </row>
    <row r="99" spans="1:9" s="72" customFormat="1" x14ac:dyDescent="0.2">
      <c r="A99" s="101" t="s">
        <v>116</v>
      </c>
      <c r="B99" s="90" t="s">
        <v>222</v>
      </c>
      <c r="C99" s="87" t="s">
        <v>37</v>
      </c>
      <c r="D99" s="91">
        <v>10</v>
      </c>
      <c r="E99" s="221" t="s">
        <v>365</v>
      </c>
      <c r="F99" s="222"/>
      <c r="G99" s="222"/>
      <c r="H99" s="222"/>
      <c r="I99" s="223"/>
    </row>
    <row r="100" spans="1:9" s="72" customFormat="1" ht="25.5" x14ac:dyDescent="0.2">
      <c r="A100" s="101" t="s">
        <v>117</v>
      </c>
      <c r="B100" s="90" t="s">
        <v>227</v>
      </c>
      <c r="C100" s="87" t="s">
        <v>37</v>
      </c>
      <c r="D100" s="91">
        <v>3</v>
      </c>
      <c r="E100" s="221" t="s">
        <v>209</v>
      </c>
      <c r="F100" s="222"/>
      <c r="G100" s="222"/>
      <c r="H100" s="222"/>
      <c r="I100" s="223"/>
    </row>
    <row r="101" spans="1:9" s="72" customFormat="1" ht="25.5" x14ac:dyDescent="0.2">
      <c r="A101" s="101" t="s">
        <v>118</v>
      </c>
      <c r="B101" s="90" t="s">
        <v>225</v>
      </c>
      <c r="C101" s="87" t="s">
        <v>37</v>
      </c>
      <c r="D101" s="91">
        <v>1</v>
      </c>
      <c r="E101" s="221" t="s">
        <v>366</v>
      </c>
      <c r="F101" s="222"/>
      <c r="G101" s="222"/>
      <c r="H101" s="222"/>
      <c r="I101" s="223"/>
    </row>
    <row r="102" spans="1:9" s="72" customFormat="1" x14ac:dyDescent="0.2">
      <c r="A102" s="101" t="s">
        <v>119</v>
      </c>
      <c r="B102" s="90" t="s">
        <v>367</v>
      </c>
      <c r="C102" s="87" t="s">
        <v>37</v>
      </c>
      <c r="D102" s="91">
        <v>1</v>
      </c>
      <c r="E102" s="221" t="s">
        <v>366</v>
      </c>
      <c r="F102" s="222"/>
      <c r="G102" s="222"/>
      <c r="H102" s="222"/>
      <c r="I102" s="223"/>
    </row>
    <row r="103" spans="1:9" s="72" customFormat="1" ht="25.5" x14ac:dyDescent="0.2">
      <c r="A103" s="101" t="s">
        <v>343</v>
      </c>
      <c r="B103" s="90" t="s">
        <v>369</v>
      </c>
      <c r="C103" s="87" t="s">
        <v>2</v>
      </c>
      <c r="D103" s="76">
        <v>5</v>
      </c>
      <c r="E103" s="221" t="s">
        <v>371</v>
      </c>
      <c r="F103" s="222"/>
      <c r="G103" s="222"/>
      <c r="H103" s="222"/>
      <c r="I103" s="223"/>
    </row>
    <row r="104" spans="1:9" s="72" customFormat="1" ht="25.5" x14ac:dyDescent="0.2">
      <c r="A104" s="101" t="s">
        <v>448</v>
      </c>
      <c r="B104" s="90" t="s">
        <v>373</v>
      </c>
      <c r="C104" s="87" t="s">
        <v>2</v>
      </c>
      <c r="D104" s="76">
        <v>3.2</v>
      </c>
      <c r="E104" s="221" t="s">
        <v>374</v>
      </c>
      <c r="F104" s="222"/>
      <c r="G104" s="222"/>
      <c r="H104" s="222"/>
      <c r="I104" s="223"/>
    </row>
    <row r="105" spans="1:9" s="72" customFormat="1" ht="25.5" x14ac:dyDescent="0.2">
      <c r="A105" s="101" t="s">
        <v>449</v>
      </c>
      <c r="B105" s="90" t="s">
        <v>223</v>
      </c>
      <c r="C105" s="87" t="s">
        <v>37</v>
      </c>
      <c r="D105" s="76">
        <v>2</v>
      </c>
      <c r="E105" s="221" t="s">
        <v>208</v>
      </c>
      <c r="F105" s="222"/>
      <c r="G105" s="222"/>
      <c r="H105" s="222"/>
      <c r="I105" s="223"/>
    </row>
    <row r="106" spans="1:9" s="72" customFormat="1" ht="25.5" x14ac:dyDescent="0.2">
      <c r="A106" s="101" t="s">
        <v>450</v>
      </c>
      <c r="B106" s="90" t="s">
        <v>375</v>
      </c>
      <c r="C106" s="87" t="s">
        <v>37</v>
      </c>
      <c r="D106" s="76">
        <v>1</v>
      </c>
      <c r="E106" s="221" t="s">
        <v>366</v>
      </c>
      <c r="F106" s="222"/>
      <c r="G106" s="222"/>
      <c r="H106" s="222"/>
      <c r="I106" s="223"/>
    </row>
    <row r="107" spans="1:9" s="72" customFormat="1" ht="25.5" x14ac:dyDescent="0.2">
      <c r="A107" s="101" t="s">
        <v>451</v>
      </c>
      <c r="B107" s="90" t="s">
        <v>377</v>
      </c>
      <c r="C107" s="87" t="s">
        <v>37</v>
      </c>
      <c r="D107" s="76">
        <v>2</v>
      </c>
      <c r="E107" s="221" t="s">
        <v>208</v>
      </c>
      <c r="F107" s="222"/>
      <c r="G107" s="222"/>
      <c r="H107" s="222"/>
      <c r="I107" s="223"/>
    </row>
    <row r="108" spans="1:9" s="72" customFormat="1" ht="25.5" x14ac:dyDescent="0.2">
      <c r="A108" s="101" t="s">
        <v>452</v>
      </c>
      <c r="B108" s="90" t="s">
        <v>379</v>
      </c>
      <c r="C108" s="87" t="s">
        <v>37</v>
      </c>
      <c r="D108" s="76">
        <v>2</v>
      </c>
      <c r="E108" s="221" t="s">
        <v>208</v>
      </c>
      <c r="F108" s="222"/>
      <c r="G108" s="222"/>
      <c r="H108" s="222"/>
      <c r="I108" s="223"/>
    </row>
    <row r="109" spans="1:9" s="72" customFormat="1" ht="25.5" x14ac:dyDescent="0.2">
      <c r="A109" s="101" t="s">
        <v>453</v>
      </c>
      <c r="B109" s="90" t="s">
        <v>381</v>
      </c>
      <c r="C109" s="87" t="s">
        <v>37</v>
      </c>
      <c r="D109" s="76">
        <v>4</v>
      </c>
      <c r="E109" s="221" t="s">
        <v>204</v>
      </c>
      <c r="F109" s="222"/>
      <c r="G109" s="222"/>
      <c r="H109" s="222"/>
      <c r="I109" s="223"/>
    </row>
    <row r="110" spans="1:9" s="72" customFormat="1" ht="25.5" x14ac:dyDescent="0.2">
      <c r="A110" s="101" t="s">
        <v>454</v>
      </c>
      <c r="B110" s="90" t="s">
        <v>383</v>
      </c>
      <c r="C110" s="87" t="s">
        <v>37</v>
      </c>
      <c r="D110" s="76">
        <v>1</v>
      </c>
      <c r="E110" s="221" t="s">
        <v>366</v>
      </c>
      <c r="F110" s="222"/>
      <c r="G110" s="222"/>
      <c r="H110" s="222"/>
      <c r="I110" s="223"/>
    </row>
    <row r="111" spans="1:9" s="72" customFormat="1" x14ac:dyDescent="0.2">
      <c r="A111" s="101" t="s">
        <v>455</v>
      </c>
      <c r="B111" s="163" t="s">
        <v>386</v>
      </c>
      <c r="C111" s="47" t="s">
        <v>37</v>
      </c>
      <c r="D111" s="48">
        <v>1</v>
      </c>
      <c r="E111" s="221" t="s">
        <v>366</v>
      </c>
      <c r="F111" s="222"/>
      <c r="G111" s="222"/>
      <c r="H111" s="222"/>
      <c r="I111" s="223"/>
    </row>
    <row r="112" spans="1:9" s="72" customFormat="1" x14ac:dyDescent="0.2">
      <c r="A112" s="101" t="s">
        <v>456</v>
      </c>
      <c r="B112" s="163" t="s">
        <v>387</v>
      </c>
      <c r="C112" s="47" t="s">
        <v>37</v>
      </c>
      <c r="D112" s="48">
        <v>1</v>
      </c>
      <c r="E112" s="221" t="s">
        <v>366</v>
      </c>
      <c r="F112" s="222"/>
      <c r="G112" s="222"/>
      <c r="H112" s="222"/>
      <c r="I112" s="223"/>
    </row>
    <row r="113" spans="1:9" s="72" customFormat="1" x14ac:dyDescent="0.2">
      <c r="A113" s="101" t="s">
        <v>457</v>
      </c>
      <c r="B113" s="163" t="s">
        <v>388</v>
      </c>
      <c r="C113" s="47" t="s">
        <v>37</v>
      </c>
      <c r="D113" s="48">
        <v>1</v>
      </c>
      <c r="E113" s="221" t="s">
        <v>366</v>
      </c>
      <c r="F113" s="222"/>
      <c r="G113" s="222"/>
      <c r="H113" s="222"/>
      <c r="I113" s="223"/>
    </row>
    <row r="114" spans="1:9" s="72" customFormat="1" x14ac:dyDescent="0.2">
      <c r="A114" s="101"/>
      <c r="B114" s="90"/>
      <c r="C114" s="217"/>
      <c r="D114" s="48"/>
      <c r="E114" s="158"/>
      <c r="F114" s="159"/>
      <c r="G114" s="159"/>
      <c r="H114" s="159"/>
      <c r="I114" s="160"/>
    </row>
    <row r="115" spans="1:9" s="72" customFormat="1" x14ac:dyDescent="0.2">
      <c r="A115" s="134" t="s">
        <v>39</v>
      </c>
      <c r="B115" s="135" t="s">
        <v>347</v>
      </c>
      <c r="C115" s="136"/>
      <c r="D115" s="137"/>
      <c r="E115" s="218"/>
      <c r="F115" s="219"/>
      <c r="G115" s="219"/>
      <c r="H115" s="219"/>
      <c r="I115" s="220"/>
    </row>
    <row r="116" spans="1:9" s="72" customFormat="1" x14ac:dyDescent="0.2">
      <c r="A116" s="182" t="s">
        <v>51</v>
      </c>
      <c r="B116" s="70" t="s">
        <v>348</v>
      </c>
      <c r="C116" s="49" t="s">
        <v>37</v>
      </c>
      <c r="D116" s="48">
        <v>2</v>
      </c>
      <c r="E116" s="221" t="s">
        <v>208</v>
      </c>
      <c r="F116" s="222"/>
      <c r="G116" s="222"/>
      <c r="H116" s="222"/>
      <c r="I116" s="223"/>
    </row>
    <row r="117" spans="1:9" s="72" customFormat="1" x14ac:dyDescent="0.2">
      <c r="A117" s="182" t="s">
        <v>52</v>
      </c>
      <c r="B117" s="70" t="s">
        <v>349</v>
      </c>
      <c r="C117" s="49" t="s">
        <v>37</v>
      </c>
      <c r="D117" s="48">
        <v>2</v>
      </c>
      <c r="E117" s="221" t="s">
        <v>208</v>
      </c>
      <c r="F117" s="222"/>
      <c r="G117" s="222"/>
      <c r="H117" s="222"/>
      <c r="I117" s="223"/>
    </row>
    <row r="118" spans="1:9" s="72" customFormat="1" x14ac:dyDescent="0.2">
      <c r="A118" s="182" t="s">
        <v>53</v>
      </c>
      <c r="B118" s="70" t="s">
        <v>442</v>
      </c>
      <c r="C118" s="49" t="s">
        <v>37</v>
      </c>
      <c r="D118" s="48">
        <v>2</v>
      </c>
      <c r="E118" s="221" t="s">
        <v>208</v>
      </c>
      <c r="F118" s="222"/>
      <c r="G118" s="222"/>
      <c r="H118" s="222"/>
      <c r="I118" s="223"/>
    </row>
    <row r="119" spans="1:9" s="72" customFormat="1" x14ac:dyDescent="0.2">
      <c r="A119" s="182" t="s">
        <v>190</v>
      </c>
      <c r="B119" s="74" t="s">
        <v>350</v>
      </c>
      <c r="C119" s="49" t="s">
        <v>37</v>
      </c>
      <c r="D119" s="48">
        <v>2</v>
      </c>
      <c r="E119" s="221" t="s">
        <v>208</v>
      </c>
      <c r="F119" s="222"/>
      <c r="G119" s="222"/>
      <c r="H119" s="222"/>
      <c r="I119" s="223"/>
    </row>
    <row r="120" spans="1:9" s="72" customFormat="1" x14ac:dyDescent="0.2">
      <c r="A120" s="182" t="s">
        <v>191</v>
      </c>
      <c r="B120" s="70" t="s">
        <v>351</v>
      </c>
      <c r="C120" s="49" t="s">
        <v>37</v>
      </c>
      <c r="D120" s="48">
        <v>2</v>
      </c>
      <c r="E120" s="221" t="s">
        <v>208</v>
      </c>
      <c r="F120" s="222"/>
      <c r="G120" s="222"/>
      <c r="H120" s="222"/>
      <c r="I120" s="223"/>
    </row>
    <row r="121" spans="1:9" s="72" customFormat="1" x14ac:dyDescent="0.2">
      <c r="A121" s="182" t="s">
        <v>192</v>
      </c>
      <c r="B121" s="70" t="s">
        <v>352</v>
      </c>
      <c r="C121" s="49" t="s">
        <v>37</v>
      </c>
      <c r="D121" s="48">
        <v>2</v>
      </c>
      <c r="E121" s="221" t="s">
        <v>208</v>
      </c>
      <c r="F121" s="222"/>
      <c r="G121" s="222"/>
      <c r="H121" s="222"/>
      <c r="I121" s="223"/>
    </row>
    <row r="122" spans="1:9" s="72" customFormat="1" x14ac:dyDescent="0.2">
      <c r="A122" s="182" t="s">
        <v>193</v>
      </c>
      <c r="B122" s="70" t="s">
        <v>353</v>
      </c>
      <c r="C122" s="49" t="s">
        <v>37</v>
      </c>
      <c r="D122" s="48">
        <v>2</v>
      </c>
      <c r="E122" s="221" t="s">
        <v>208</v>
      </c>
      <c r="F122" s="222"/>
      <c r="G122" s="222"/>
      <c r="H122" s="222"/>
      <c r="I122" s="223"/>
    </row>
    <row r="123" spans="1:9" s="72" customFormat="1" x14ac:dyDescent="0.2">
      <c r="A123" s="182" t="s">
        <v>194</v>
      </c>
      <c r="B123" s="70" t="s">
        <v>354</v>
      </c>
      <c r="C123" s="49" t="s">
        <v>37</v>
      </c>
      <c r="D123" s="48">
        <v>4</v>
      </c>
      <c r="E123" s="221" t="s">
        <v>204</v>
      </c>
      <c r="F123" s="222"/>
      <c r="G123" s="222"/>
      <c r="H123" s="222"/>
      <c r="I123" s="223"/>
    </row>
    <row r="124" spans="1:9" s="72" customFormat="1" x14ac:dyDescent="0.2">
      <c r="A124" s="182" t="s">
        <v>195</v>
      </c>
      <c r="B124" s="70" t="s">
        <v>356</v>
      </c>
      <c r="C124" s="49" t="s">
        <v>37</v>
      </c>
      <c r="D124" s="48">
        <v>2</v>
      </c>
      <c r="E124" s="221" t="s">
        <v>208</v>
      </c>
      <c r="F124" s="222"/>
      <c r="G124" s="222"/>
      <c r="H124" s="222"/>
      <c r="I124" s="223"/>
    </row>
    <row r="125" spans="1:9" s="72" customFormat="1" x14ac:dyDescent="0.2">
      <c r="A125" s="182" t="s">
        <v>196</v>
      </c>
      <c r="B125" s="70" t="s">
        <v>358</v>
      </c>
      <c r="C125" s="49" t="s">
        <v>37</v>
      </c>
      <c r="D125" s="48">
        <v>4</v>
      </c>
      <c r="E125" s="221" t="s">
        <v>204</v>
      </c>
      <c r="F125" s="222"/>
      <c r="G125" s="222"/>
      <c r="H125" s="222"/>
      <c r="I125" s="223"/>
    </row>
    <row r="126" spans="1:9" s="72" customFormat="1" x14ac:dyDescent="0.2">
      <c r="A126" s="101"/>
      <c r="B126" s="70"/>
      <c r="C126" s="49"/>
      <c r="D126" s="48"/>
      <c r="E126" s="224"/>
      <c r="F126" s="225"/>
      <c r="G126" s="225"/>
      <c r="H126" s="225"/>
      <c r="I126" s="226"/>
    </row>
    <row r="127" spans="1:9" s="2" customFormat="1" x14ac:dyDescent="0.2">
      <c r="A127" s="134" t="s">
        <v>40</v>
      </c>
      <c r="B127" s="135" t="s">
        <v>68</v>
      </c>
      <c r="C127" s="136"/>
      <c r="D127" s="137"/>
      <c r="E127" s="218"/>
      <c r="F127" s="219"/>
      <c r="G127" s="219"/>
      <c r="H127" s="219"/>
      <c r="I127" s="220"/>
    </row>
    <row r="128" spans="1:9" s="2" customFormat="1" ht="12" customHeight="1" x14ac:dyDescent="0.2">
      <c r="A128" s="97" t="s">
        <v>41</v>
      </c>
      <c r="B128" s="46" t="s">
        <v>96</v>
      </c>
      <c r="C128" s="49" t="s">
        <v>2</v>
      </c>
      <c r="D128" s="48">
        <v>39</v>
      </c>
      <c r="E128" s="224" t="s">
        <v>406</v>
      </c>
      <c r="F128" s="225"/>
      <c r="G128" s="225"/>
      <c r="H128" s="225"/>
      <c r="I128" s="226"/>
    </row>
    <row r="129" spans="1:10" s="2" customFormat="1" ht="12" customHeight="1" x14ac:dyDescent="0.2">
      <c r="A129" s="97" t="s">
        <v>197</v>
      </c>
      <c r="B129" s="46" t="s">
        <v>104</v>
      </c>
      <c r="C129" s="49" t="s">
        <v>2</v>
      </c>
      <c r="D129" s="48">
        <v>56.68</v>
      </c>
      <c r="E129" s="224" t="s">
        <v>407</v>
      </c>
      <c r="F129" s="225"/>
      <c r="G129" s="225"/>
      <c r="H129" s="225"/>
      <c r="I129" s="226"/>
    </row>
    <row r="130" spans="1:10" s="2" customFormat="1" ht="28.5" customHeight="1" x14ac:dyDescent="0.2">
      <c r="A130" s="97" t="s">
        <v>213</v>
      </c>
      <c r="B130" s="79" t="s">
        <v>202</v>
      </c>
      <c r="C130" s="49" t="s">
        <v>2</v>
      </c>
      <c r="D130" s="48">
        <v>41</v>
      </c>
      <c r="E130" s="224" t="s">
        <v>408</v>
      </c>
      <c r="F130" s="225"/>
      <c r="G130" s="225"/>
      <c r="H130" s="225"/>
      <c r="I130" s="226"/>
    </row>
    <row r="131" spans="1:10" s="2" customFormat="1" ht="12" customHeight="1" x14ac:dyDescent="0.2">
      <c r="A131" s="97" t="s">
        <v>214</v>
      </c>
      <c r="B131" s="46" t="s">
        <v>203</v>
      </c>
      <c r="C131" s="49" t="s">
        <v>37</v>
      </c>
      <c r="D131" s="48">
        <v>5</v>
      </c>
      <c r="E131" s="224" t="s">
        <v>384</v>
      </c>
      <c r="F131" s="225"/>
      <c r="G131" s="225"/>
      <c r="H131" s="225"/>
      <c r="I131" s="226"/>
    </row>
    <row r="132" spans="1:10" s="2" customFormat="1" ht="25.5" x14ac:dyDescent="0.2">
      <c r="A132" s="97" t="s">
        <v>215</v>
      </c>
      <c r="B132" s="46" t="s">
        <v>409</v>
      </c>
      <c r="C132" s="49" t="s">
        <v>2</v>
      </c>
      <c r="D132" s="48">
        <v>8</v>
      </c>
      <c r="E132" s="224" t="s">
        <v>410</v>
      </c>
      <c r="F132" s="225"/>
      <c r="G132" s="225"/>
      <c r="H132" s="225"/>
      <c r="I132" s="226"/>
    </row>
    <row r="133" spans="1:10" s="2" customFormat="1" ht="12" customHeight="1" x14ac:dyDescent="0.2">
      <c r="A133" s="97" t="s">
        <v>216</v>
      </c>
      <c r="B133" s="46" t="s">
        <v>207</v>
      </c>
      <c r="C133" s="49" t="s">
        <v>37</v>
      </c>
      <c r="D133" s="48">
        <v>3</v>
      </c>
      <c r="E133" s="224" t="s">
        <v>209</v>
      </c>
      <c r="F133" s="225"/>
      <c r="G133" s="225"/>
      <c r="H133" s="225"/>
      <c r="I133" s="226"/>
    </row>
    <row r="134" spans="1:10" s="2" customFormat="1" x14ac:dyDescent="0.2">
      <c r="A134" s="97" t="s">
        <v>217</v>
      </c>
      <c r="B134" s="46" t="s">
        <v>412</v>
      </c>
      <c r="C134" s="49" t="s">
        <v>37</v>
      </c>
      <c r="D134" s="48">
        <v>3</v>
      </c>
      <c r="E134" s="224" t="s">
        <v>209</v>
      </c>
      <c r="F134" s="225"/>
      <c r="G134" s="225"/>
      <c r="H134" s="225"/>
      <c r="I134" s="226"/>
    </row>
    <row r="135" spans="1:10" s="2" customFormat="1" ht="12" customHeight="1" x14ac:dyDescent="0.2">
      <c r="A135" s="97" t="s">
        <v>218</v>
      </c>
      <c r="B135" s="89" t="s">
        <v>122</v>
      </c>
      <c r="C135" s="49" t="s">
        <v>37</v>
      </c>
      <c r="D135" s="48">
        <v>6</v>
      </c>
      <c r="E135" s="224" t="s">
        <v>414</v>
      </c>
      <c r="F135" s="225"/>
      <c r="G135" s="225"/>
      <c r="H135" s="225"/>
      <c r="I135" s="226"/>
    </row>
    <row r="136" spans="1:10" s="2" customFormat="1" ht="25.5" x14ac:dyDescent="0.2">
      <c r="A136" s="97" t="s">
        <v>219</v>
      </c>
      <c r="B136" s="89" t="s">
        <v>415</v>
      </c>
      <c r="C136" s="49" t="s">
        <v>37</v>
      </c>
      <c r="D136" s="48">
        <v>1</v>
      </c>
      <c r="E136" s="224" t="s">
        <v>413</v>
      </c>
      <c r="F136" s="225"/>
      <c r="G136" s="225"/>
      <c r="H136" s="225"/>
      <c r="I136" s="226"/>
    </row>
    <row r="137" spans="1:10" s="2" customFormat="1" ht="12" customHeight="1" x14ac:dyDescent="0.2">
      <c r="A137" s="97" t="s">
        <v>355</v>
      </c>
      <c r="B137" s="89" t="s">
        <v>417</v>
      </c>
      <c r="C137" s="49" t="s">
        <v>37</v>
      </c>
      <c r="D137" s="48">
        <v>1</v>
      </c>
      <c r="E137" s="224" t="s">
        <v>418</v>
      </c>
      <c r="F137" s="225"/>
      <c r="G137" s="225"/>
      <c r="H137" s="225"/>
      <c r="I137" s="226"/>
    </row>
    <row r="138" spans="1:10" s="2" customFormat="1" ht="12" customHeight="1" x14ac:dyDescent="0.2">
      <c r="A138" s="97" t="s">
        <v>357</v>
      </c>
      <c r="B138" s="89" t="s">
        <v>419</v>
      </c>
      <c r="C138" s="49" t="s">
        <v>37</v>
      </c>
      <c r="D138" s="48">
        <v>1</v>
      </c>
      <c r="E138" s="224" t="s">
        <v>418</v>
      </c>
      <c r="F138" s="225"/>
      <c r="G138" s="225"/>
      <c r="H138" s="225"/>
      <c r="I138" s="226"/>
    </row>
    <row r="139" spans="1:10" s="72" customFormat="1" x14ac:dyDescent="0.2">
      <c r="A139" s="101"/>
      <c r="B139" s="70"/>
      <c r="C139" s="49"/>
      <c r="D139" s="48"/>
      <c r="E139" s="224"/>
      <c r="F139" s="225"/>
      <c r="G139" s="225"/>
      <c r="H139" s="225"/>
      <c r="I139" s="226"/>
      <c r="J139" s="77"/>
    </row>
    <row r="140" spans="1:10" s="2" customFormat="1" ht="12" customHeight="1" x14ac:dyDescent="0.2">
      <c r="A140" s="134" t="s">
        <v>69</v>
      </c>
      <c r="B140" s="135" t="s">
        <v>55</v>
      </c>
      <c r="C140" s="136"/>
      <c r="D140" s="137"/>
      <c r="E140" s="218"/>
      <c r="F140" s="219"/>
      <c r="G140" s="219"/>
      <c r="H140" s="219"/>
      <c r="I140" s="220"/>
    </row>
    <row r="141" spans="1:10" s="72" customFormat="1" ht="29.25" customHeight="1" x14ac:dyDescent="0.2">
      <c r="A141" s="101" t="s">
        <v>98</v>
      </c>
      <c r="B141" s="70" t="s">
        <v>199</v>
      </c>
      <c r="C141" s="47" t="s">
        <v>1</v>
      </c>
      <c r="D141" s="48">
        <v>94.3</v>
      </c>
      <c r="E141" s="227" t="s">
        <v>422</v>
      </c>
      <c r="F141" s="228"/>
      <c r="G141" s="228"/>
      <c r="H141" s="228"/>
      <c r="I141" s="229"/>
      <c r="J141" s="77"/>
    </row>
    <row r="142" spans="1:10" s="72" customFormat="1" ht="32.25" customHeight="1" x14ac:dyDescent="0.2">
      <c r="A142" s="101" t="s">
        <v>99</v>
      </c>
      <c r="B142" s="70" t="s">
        <v>200</v>
      </c>
      <c r="C142" s="47" t="s">
        <v>1</v>
      </c>
      <c r="D142" s="48">
        <v>94.3</v>
      </c>
      <c r="E142" s="227" t="s">
        <v>422</v>
      </c>
      <c r="F142" s="228"/>
      <c r="G142" s="228"/>
      <c r="H142" s="228"/>
      <c r="I142" s="229"/>
      <c r="J142" s="77"/>
    </row>
    <row r="143" spans="1:10" s="72" customFormat="1" x14ac:dyDescent="0.2">
      <c r="A143" s="101" t="s">
        <v>404</v>
      </c>
      <c r="B143" s="70" t="s">
        <v>423</v>
      </c>
      <c r="C143" s="49" t="s">
        <v>1</v>
      </c>
      <c r="D143" s="48">
        <v>93.36</v>
      </c>
      <c r="E143" s="227" t="s">
        <v>424</v>
      </c>
      <c r="F143" s="228"/>
      <c r="G143" s="228"/>
      <c r="H143" s="228"/>
      <c r="I143" s="229"/>
      <c r="J143" s="77"/>
    </row>
    <row r="144" spans="1:10" s="72" customFormat="1" x14ac:dyDescent="0.2">
      <c r="A144" s="101" t="s">
        <v>405</v>
      </c>
      <c r="B144" s="70" t="s">
        <v>428</v>
      </c>
      <c r="C144" s="49" t="s">
        <v>1</v>
      </c>
      <c r="D144" s="48">
        <v>93.36</v>
      </c>
      <c r="E144" s="227" t="s">
        <v>424</v>
      </c>
      <c r="F144" s="228"/>
      <c r="G144" s="228"/>
      <c r="H144" s="228"/>
      <c r="I144" s="229"/>
      <c r="J144" s="77"/>
    </row>
    <row r="145" spans="1:11" s="72" customFormat="1" x14ac:dyDescent="0.2">
      <c r="A145" s="101"/>
      <c r="B145" s="70"/>
      <c r="C145" s="49"/>
      <c r="D145" s="48"/>
      <c r="E145" s="224"/>
      <c r="F145" s="225"/>
      <c r="G145" s="225"/>
      <c r="H145" s="225"/>
      <c r="I145" s="226"/>
      <c r="J145" s="77"/>
    </row>
    <row r="146" spans="1:11" s="72" customFormat="1" x14ac:dyDescent="0.2">
      <c r="A146" s="134" t="s">
        <v>70</v>
      </c>
      <c r="B146" s="135" t="s">
        <v>124</v>
      </c>
      <c r="C146" s="136"/>
      <c r="D146" s="137"/>
      <c r="E146" s="218"/>
      <c r="F146" s="219"/>
      <c r="G146" s="219"/>
      <c r="H146" s="219"/>
      <c r="I146" s="220"/>
      <c r="J146" s="77"/>
      <c r="K146" s="85"/>
    </row>
    <row r="147" spans="1:11" s="72" customFormat="1" x14ac:dyDescent="0.2">
      <c r="A147" s="105" t="s">
        <v>71</v>
      </c>
      <c r="B147" s="82" t="s">
        <v>125</v>
      </c>
      <c r="C147" s="81" t="s">
        <v>1</v>
      </c>
      <c r="D147" s="80">
        <v>70.290000000000006</v>
      </c>
      <c r="E147" s="221" t="s">
        <v>392</v>
      </c>
      <c r="F147" s="222"/>
      <c r="G147" s="222"/>
      <c r="H147" s="222"/>
      <c r="I147" s="223"/>
      <c r="J147" s="77"/>
    </row>
    <row r="148" spans="1:11" s="72" customFormat="1" ht="13.5" thickBot="1" x14ac:dyDescent="0.25">
      <c r="A148" s="99"/>
      <c r="B148" s="83"/>
      <c r="C148" s="84"/>
      <c r="D148" s="77"/>
      <c r="E148" s="85"/>
      <c r="F148" s="86"/>
      <c r="G148" s="85"/>
      <c r="H148" s="77"/>
      <c r="I148" s="106"/>
      <c r="J148" s="77"/>
    </row>
    <row r="149" spans="1:11" s="2" customFormat="1" x14ac:dyDescent="0.2">
      <c r="A149" s="22"/>
      <c r="B149" s="23"/>
      <c r="C149" s="24"/>
      <c r="D149" s="25"/>
      <c r="E149" s="24"/>
      <c r="F149" s="24"/>
      <c r="G149" s="26"/>
      <c r="H149" s="26"/>
      <c r="I149" s="27"/>
      <c r="J149" s="7"/>
    </row>
    <row r="150" spans="1:11" s="2" customFormat="1" x14ac:dyDescent="0.2">
      <c r="A150" s="28"/>
      <c r="B150" s="4" t="s">
        <v>466</v>
      </c>
      <c r="C150" s="5"/>
      <c r="D150" s="6"/>
      <c r="E150" s="5"/>
      <c r="F150" s="5"/>
      <c r="G150" s="7"/>
      <c r="H150" s="7"/>
      <c r="I150" s="29"/>
      <c r="J150" s="7"/>
    </row>
    <row r="151" spans="1:11" s="2" customFormat="1" ht="6.75" customHeight="1" x14ac:dyDescent="0.2">
      <c r="A151" s="28"/>
      <c r="B151" s="4"/>
      <c r="C151" s="5"/>
      <c r="D151" s="6"/>
      <c r="E151" s="5"/>
      <c r="F151" s="5"/>
      <c r="G151" s="7"/>
      <c r="H151" s="7"/>
      <c r="I151" s="29"/>
    </row>
    <row r="152" spans="1:11" s="2" customFormat="1" ht="6.75" customHeight="1" x14ac:dyDescent="0.2">
      <c r="A152" s="28"/>
      <c r="B152" s="4"/>
      <c r="C152" s="5"/>
      <c r="D152" s="6"/>
      <c r="E152" s="5"/>
      <c r="F152" s="5"/>
      <c r="G152" s="7"/>
      <c r="H152" s="7"/>
      <c r="I152" s="29"/>
    </row>
    <row r="153" spans="1:11" s="2" customFormat="1" x14ac:dyDescent="0.2">
      <c r="A153" s="30"/>
      <c r="B153" s="8" t="s">
        <v>42</v>
      </c>
      <c r="C153" s="5"/>
      <c r="D153" s="6"/>
      <c r="E153" s="5" t="s">
        <v>43</v>
      </c>
      <c r="F153" s="5"/>
      <c r="G153" s="7"/>
      <c r="H153" s="7"/>
      <c r="I153" s="29"/>
    </row>
    <row r="154" spans="1:11" s="2" customFormat="1" x14ac:dyDescent="0.2">
      <c r="A154" s="30"/>
      <c r="B154" s="8" t="s">
        <v>359</v>
      </c>
      <c r="C154" s="5"/>
      <c r="D154" s="261" t="s">
        <v>131</v>
      </c>
      <c r="E154" s="261"/>
      <c r="F154" s="261"/>
      <c r="G154" s="7"/>
      <c r="H154" s="7"/>
      <c r="I154" s="29"/>
    </row>
    <row r="155" spans="1:11" s="2" customFormat="1" x14ac:dyDescent="0.2">
      <c r="A155" s="30"/>
      <c r="B155" s="8" t="s">
        <v>467</v>
      </c>
      <c r="C155" s="5"/>
      <c r="D155" s="162"/>
      <c r="E155" s="162" t="s">
        <v>132</v>
      </c>
      <c r="F155" s="162"/>
      <c r="G155" s="7"/>
      <c r="H155" s="7"/>
      <c r="I155" s="29"/>
    </row>
    <row r="156" spans="1:11" s="2" customFormat="1" ht="13.5" thickBot="1" x14ac:dyDescent="0.25">
      <c r="A156" s="31"/>
      <c r="B156" s="9"/>
      <c r="C156" s="243"/>
      <c r="D156" s="243"/>
      <c r="E156" s="243"/>
      <c r="F156" s="243"/>
      <c r="G156" s="243"/>
      <c r="H156" s="3"/>
      <c r="I156" s="32"/>
    </row>
    <row r="157" spans="1:11" s="2" customFormat="1" x14ac:dyDescent="0.2">
      <c r="A157" s="8"/>
      <c r="B157" s="4"/>
      <c r="C157" s="5"/>
      <c r="D157" s="6"/>
      <c r="E157" s="8"/>
      <c r="F157" s="8"/>
      <c r="G157" s="7"/>
      <c r="H157" s="7"/>
    </row>
    <row r="158" spans="1:11" s="2" customFormat="1" x14ac:dyDescent="0.2">
      <c r="A158" s="8"/>
      <c r="B158" s="4"/>
      <c r="C158" s="5"/>
      <c r="D158" s="6"/>
      <c r="E158" s="8"/>
      <c r="F158" s="8"/>
      <c r="G158" s="7"/>
      <c r="H158" s="7"/>
    </row>
    <row r="159" spans="1:11" s="2" customFormat="1" x14ac:dyDescent="0.2"/>
    <row r="160" spans="1:11" s="2" customFormat="1" x14ac:dyDescent="0.2"/>
    <row r="161" spans="1:9" x14ac:dyDescent="0.2">
      <c r="A161" s="43"/>
      <c r="B161" s="43"/>
      <c r="C161" s="43"/>
      <c r="D161" s="43"/>
      <c r="E161" s="43"/>
      <c r="F161" s="43"/>
      <c r="G161" s="43"/>
      <c r="H161" s="43"/>
      <c r="I161" s="43"/>
    </row>
    <row r="162" spans="1:9" x14ac:dyDescent="0.2">
      <c r="A162" s="43"/>
      <c r="B162" s="43"/>
      <c r="C162" s="43"/>
      <c r="D162" s="43"/>
      <c r="E162" s="43"/>
      <c r="F162" s="43"/>
      <c r="G162" s="43"/>
      <c r="H162" s="43"/>
      <c r="I162" s="43"/>
    </row>
    <row r="163" spans="1:9" x14ac:dyDescent="0.2">
      <c r="A163" s="43"/>
      <c r="B163" s="43"/>
      <c r="C163" s="43"/>
      <c r="D163" s="43"/>
      <c r="E163" s="43"/>
      <c r="F163" s="43"/>
      <c r="G163" s="43"/>
      <c r="H163" s="43"/>
      <c r="I163" s="43"/>
    </row>
  </sheetData>
  <mergeCells count="149">
    <mergeCell ref="E109:I109"/>
    <mergeCell ref="E110:I110"/>
    <mergeCell ref="E111:I111"/>
    <mergeCell ref="E112:I112"/>
    <mergeCell ref="E113:I113"/>
    <mergeCell ref="E136:I136"/>
    <mergeCell ref="E137:I137"/>
    <mergeCell ref="E138:I138"/>
    <mergeCell ref="E131:I131"/>
    <mergeCell ref="E132:I132"/>
    <mergeCell ref="E133:I133"/>
    <mergeCell ref="E128:I128"/>
    <mergeCell ref="E129:I129"/>
    <mergeCell ref="E100:I100"/>
    <mergeCell ref="E101:I101"/>
    <mergeCell ref="E102:I102"/>
    <mergeCell ref="E103:I103"/>
    <mergeCell ref="E104:I104"/>
    <mergeCell ref="E105:I105"/>
    <mergeCell ref="E106:I106"/>
    <mergeCell ref="E107:I107"/>
    <mergeCell ref="E108:I108"/>
    <mergeCell ref="C156:G156"/>
    <mergeCell ref="A2:B3"/>
    <mergeCell ref="C2:I3"/>
    <mergeCell ref="A5:B5"/>
    <mergeCell ref="C5:I5"/>
    <mergeCell ref="A6:B6"/>
    <mergeCell ref="A7:B7"/>
    <mergeCell ref="A8:A9"/>
    <mergeCell ref="C6:I6"/>
    <mergeCell ref="D154:F154"/>
    <mergeCell ref="B8:B9"/>
    <mergeCell ref="C8:C9"/>
    <mergeCell ref="D8:D9"/>
    <mergeCell ref="E13:I13"/>
    <mergeCell ref="E14:I14"/>
    <mergeCell ref="E15:I15"/>
    <mergeCell ref="E16:I16"/>
    <mergeCell ref="E18:I18"/>
    <mergeCell ref="E38:I38"/>
    <mergeCell ref="E39:I39"/>
    <mergeCell ref="E42:I42"/>
    <mergeCell ref="E40:I40"/>
    <mergeCell ref="E41:I41"/>
    <mergeCell ref="E97:I97"/>
    <mergeCell ref="E8:I9"/>
    <mergeCell ref="E10:I10"/>
    <mergeCell ref="E21:I21"/>
    <mergeCell ref="E22:I22"/>
    <mergeCell ref="E23:I23"/>
    <mergeCell ref="E45:I45"/>
    <mergeCell ref="E44:I44"/>
    <mergeCell ref="E24:I24"/>
    <mergeCell ref="E27:I27"/>
    <mergeCell ref="E29:I29"/>
    <mergeCell ref="E30:I30"/>
    <mergeCell ref="E31:I31"/>
    <mergeCell ref="E32:I32"/>
    <mergeCell ref="E25:I25"/>
    <mergeCell ref="E26:I26"/>
    <mergeCell ref="E28:I28"/>
    <mergeCell ref="E33:I33"/>
    <mergeCell ref="E34:I34"/>
    <mergeCell ref="E11:I11"/>
    <mergeCell ref="E12:I12"/>
    <mergeCell ref="E19:I19"/>
    <mergeCell ref="E20:I20"/>
    <mergeCell ref="E48:I48"/>
    <mergeCell ref="E49:I49"/>
    <mergeCell ref="E50:I50"/>
    <mergeCell ref="E35:I35"/>
    <mergeCell ref="E36:I36"/>
    <mergeCell ref="E37:I37"/>
    <mergeCell ref="E43:I43"/>
    <mergeCell ref="E58:I58"/>
    <mergeCell ref="E46:I46"/>
    <mergeCell ref="E47:I47"/>
    <mergeCell ref="E59:I59"/>
    <mergeCell ref="E60:I60"/>
    <mergeCell ref="E57:I57"/>
    <mergeCell ref="E51:I51"/>
    <mergeCell ref="E52:I52"/>
    <mergeCell ref="E53:I53"/>
    <mergeCell ref="E54:I54"/>
    <mergeCell ref="E55:I55"/>
    <mergeCell ref="E56:I56"/>
    <mergeCell ref="E66:I66"/>
    <mergeCell ref="E67:I67"/>
    <mergeCell ref="E68:I68"/>
    <mergeCell ref="E69:I69"/>
    <mergeCell ref="E61:I61"/>
    <mergeCell ref="E62:I62"/>
    <mergeCell ref="E63:I63"/>
    <mergeCell ref="E64:I64"/>
    <mergeCell ref="E65:I65"/>
    <mergeCell ref="E82:I82"/>
    <mergeCell ref="E83:I83"/>
    <mergeCell ref="E86:I86"/>
    <mergeCell ref="E87:I87"/>
    <mergeCell ref="E70:I70"/>
    <mergeCell ref="E71:I71"/>
    <mergeCell ref="E76:I76"/>
    <mergeCell ref="E77:I77"/>
    <mergeCell ref="E78:I78"/>
    <mergeCell ref="E79:I79"/>
    <mergeCell ref="E72:I72"/>
    <mergeCell ref="E73:I73"/>
    <mergeCell ref="E74:I74"/>
    <mergeCell ref="E75:I75"/>
    <mergeCell ref="E85:I85"/>
    <mergeCell ref="E84:I84"/>
    <mergeCell ref="E80:I80"/>
    <mergeCell ref="E81:I81"/>
    <mergeCell ref="E92:I92"/>
    <mergeCell ref="E94:I94"/>
    <mergeCell ref="E126:I126"/>
    <mergeCell ref="E127:I127"/>
    <mergeCell ref="E88:I88"/>
    <mergeCell ref="E89:I89"/>
    <mergeCell ref="E90:I90"/>
    <mergeCell ref="E91:I91"/>
    <mergeCell ref="E130:I130"/>
    <mergeCell ref="E96:I96"/>
    <mergeCell ref="E93:I93"/>
    <mergeCell ref="E115:I115"/>
    <mergeCell ref="E116:I116"/>
    <mergeCell ref="E117:I117"/>
    <mergeCell ref="E118:I118"/>
    <mergeCell ref="E119:I119"/>
    <mergeCell ref="E120:I120"/>
    <mergeCell ref="E121:I121"/>
    <mergeCell ref="E122:I122"/>
    <mergeCell ref="E123:I123"/>
    <mergeCell ref="E124:I124"/>
    <mergeCell ref="E125:I125"/>
    <mergeCell ref="E98:I98"/>
    <mergeCell ref="E99:I99"/>
    <mergeCell ref="E146:I146"/>
    <mergeCell ref="E147:I147"/>
    <mergeCell ref="E139:I139"/>
    <mergeCell ref="E140:I140"/>
    <mergeCell ref="E141:I141"/>
    <mergeCell ref="E142:I142"/>
    <mergeCell ref="E145:I145"/>
    <mergeCell ref="E134:I134"/>
    <mergeCell ref="E135:I135"/>
    <mergeCell ref="E143:I143"/>
    <mergeCell ref="E144:I144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landscape" horizontalDpi="300" verticalDpi="300" r:id="rId1"/>
  <headerFooter alignWithMargins="0">
    <oddFooter xml:space="preserve">&amp;C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164"/>
  <sheetViews>
    <sheetView tabSelected="1" topLeftCell="A133" zoomScale="110" zoomScaleNormal="110" zoomScaleSheetLayoutView="136" workbookViewId="0">
      <selection activeCell="I152" sqref="I152"/>
    </sheetView>
  </sheetViews>
  <sheetFormatPr defaultColWidth="11.42578125" defaultRowHeight="12.75" x14ac:dyDescent="0.2"/>
  <cols>
    <col min="1" max="1" width="7.42578125" style="10" customWidth="1"/>
    <col min="2" max="2" width="94.42578125" style="10" customWidth="1"/>
    <col min="3" max="3" width="7.85546875" style="10" customWidth="1"/>
    <col min="4" max="4" width="10" style="10" customWidth="1"/>
    <col min="5" max="6" width="13.5703125" style="10" customWidth="1"/>
    <col min="7" max="7" width="14.85546875" style="10" customWidth="1"/>
    <col min="8" max="8" width="22.5703125" style="10" customWidth="1"/>
    <col min="9" max="9" width="11.5703125" style="10" customWidth="1"/>
    <col min="10" max="16384" width="11.42578125" style="10"/>
  </cols>
  <sheetData>
    <row r="1" spans="1:9" s="2" customFormat="1" x14ac:dyDescent="0.2">
      <c r="A1" s="121"/>
      <c r="B1" s="122"/>
      <c r="C1" s="122"/>
      <c r="D1" s="122"/>
      <c r="E1" s="122"/>
      <c r="F1" s="122"/>
      <c r="G1" s="122"/>
      <c r="H1" s="123"/>
    </row>
    <row r="2" spans="1:9" s="2" customFormat="1" ht="12.75" customHeight="1" x14ac:dyDescent="0.2">
      <c r="A2" s="244" t="s">
        <v>138</v>
      </c>
      <c r="B2" s="245"/>
      <c r="C2" s="245" t="s">
        <v>149</v>
      </c>
      <c r="D2" s="245"/>
      <c r="E2" s="245"/>
      <c r="F2" s="245"/>
      <c r="G2" s="245"/>
      <c r="H2" s="246"/>
    </row>
    <row r="3" spans="1:9" s="2" customFormat="1" ht="27.75" customHeight="1" x14ac:dyDescent="0.2">
      <c r="A3" s="244"/>
      <c r="B3" s="245"/>
      <c r="C3" s="245"/>
      <c r="D3" s="245"/>
      <c r="E3" s="245"/>
      <c r="F3" s="245"/>
      <c r="G3" s="245"/>
      <c r="H3" s="246"/>
    </row>
    <row r="4" spans="1:9" s="2" customFormat="1" ht="13.5" thickBot="1" x14ac:dyDescent="0.25">
      <c r="A4" s="124"/>
      <c r="B4" s="125"/>
      <c r="C4" s="125"/>
      <c r="D4" s="125"/>
      <c r="E4" s="125"/>
      <c r="F4" s="125"/>
      <c r="G4" s="126"/>
      <c r="H4" s="127"/>
    </row>
    <row r="5" spans="1:9" s="2" customFormat="1" ht="15" x14ac:dyDescent="0.2">
      <c r="A5" s="247" t="s">
        <v>233</v>
      </c>
      <c r="B5" s="248"/>
      <c r="C5" s="249" t="s">
        <v>465</v>
      </c>
      <c r="D5" s="250"/>
      <c r="E5" s="250"/>
      <c r="F5" s="250"/>
      <c r="G5" s="250"/>
      <c r="H5" s="251"/>
    </row>
    <row r="6" spans="1:9" s="2" customFormat="1" ht="15" x14ac:dyDescent="0.2">
      <c r="A6" s="252" t="s">
        <v>431</v>
      </c>
      <c r="B6" s="253"/>
      <c r="C6" s="258" t="s">
        <v>432</v>
      </c>
      <c r="D6" s="259"/>
      <c r="E6" s="259"/>
      <c r="F6" s="259"/>
      <c r="G6" s="259"/>
      <c r="H6" s="260"/>
    </row>
    <row r="7" spans="1:9" s="2" customFormat="1" ht="15.75" thickBot="1" x14ac:dyDescent="0.3">
      <c r="A7" s="254" t="s">
        <v>139</v>
      </c>
      <c r="B7" s="255"/>
      <c r="C7" s="128" t="s">
        <v>140</v>
      </c>
      <c r="D7" s="129"/>
      <c r="E7" s="9" t="s">
        <v>235</v>
      </c>
      <c r="F7" s="130"/>
      <c r="G7" s="132" t="s">
        <v>141</v>
      </c>
      <c r="H7" s="142">
        <v>0.2034</v>
      </c>
    </row>
    <row r="8" spans="1:9" s="2" customFormat="1" ht="12.75" customHeight="1" x14ac:dyDescent="0.2">
      <c r="A8" s="256" t="s">
        <v>13</v>
      </c>
      <c r="B8" s="262" t="s">
        <v>148</v>
      </c>
      <c r="C8" s="262" t="s">
        <v>14</v>
      </c>
      <c r="D8" s="262" t="s">
        <v>15</v>
      </c>
      <c r="E8" s="273" t="s">
        <v>144</v>
      </c>
      <c r="F8" s="273" t="s">
        <v>145</v>
      </c>
      <c r="G8" s="264" t="s">
        <v>146</v>
      </c>
      <c r="H8" s="266" t="s">
        <v>147</v>
      </c>
    </row>
    <row r="9" spans="1:9" s="2" customFormat="1" ht="26.25" customHeight="1" x14ac:dyDescent="0.2">
      <c r="A9" s="257"/>
      <c r="B9" s="263"/>
      <c r="C9" s="263"/>
      <c r="D9" s="263"/>
      <c r="E9" s="274"/>
      <c r="F9" s="274"/>
      <c r="G9" s="265"/>
      <c r="H9" s="267"/>
    </row>
    <row r="10" spans="1:9" s="2" customFormat="1" ht="18" customHeight="1" x14ac:dyDescent="0.2">
      <c r="A10" s="134" t="s">
        <v>16</v>
      </c>
      <c r="B10" s="138" t="s">
        <v>17</v>
      </c>
      <c r="C10" s="139"/>
      <c r="D10" s="140"/>
      <c r="E10" s="140"/>
      <c r="F10" s="140"/>
      <c r="G10" s="143">
        <f>SUM(G11:G16)</f>
        <v>9001.4863936799993</v>
      </c>
      <c r="H10" s="141"/>
    </row>
    <row r="11" spans="1:9" s="2" customFormat="1" x14ac:dyDescent="0.2">
      <c r="A11" s="94" t="s">
        <v>18</v>
      </c>
      <c r="B11" s="16" t="str">
        <f>'Memorial de Cálculo'!B11</f>
        <v>Fornecimento e instalação de placa de obra com chapa galvanizada e estrutura de madeira. AF_03/2022_PS</v>
      </c>
      <c r="C11" s="15" t="s">
        <v>1</v>
      </c>
      <c r="D11" s="20">
        <f>'Memorial de Cálculo'!D11</f>
        <v>3</v>
      </c>
      <c r="E11" s="50">
        <v>314.60000000000002</v>
      </c>
      <c r="F11" s="50">
        <f>E11*(1+$H$7)</f>
        <v>378.58964000000003</v>
      </c>
      <c r="G11" s="51">
        <f t="shared" ref="G11:G16" si="0">F11*D11</f>
        <v>1135.76892</v>
      </c>
      <c r="H11" s="95" t="s">
        <v>152</v>
      </c>
      <c r="I11" s="7"/>
    </row>
    <row r="12" spans="1:9" s="2" customFormat="1" x14ac:dyDescent="0.2">
      <c r="A12" s="94" t="s">
        <v>19</v>
      </c>
      <c r="B12" s="16" t="str">
        <f>'Memorial de Cálculo'!B12</f>
        <v>ART ou RRT de execução da obra</v>
      </c>
      <c r="C12" s="18" t="s">
        <v>37</v>
      </c>
      <c r="D12" s="20">
        <f>'Memorial de Cálculo'!D12</f>
        <v>1</v>
      </c>
      <c r="E12" s="50">
        <v>262.95</v>
      </c>
      <c r="F12" s="50">
        <f t="shared" ref="F12:F16" si="1">E12*(1+$H$7)</f>
        <v>316.43403000000001</v>
      </c>
      <c r="G12" s="51">
        <f t="shared" si="0"/>
        <v>316.43403000000001</v>
      </c>
      <c r="H12" s="95" t="s">
        <v>54</v>
      </c>
    </row>
    <row r="13" spans="1:9" s="2" customFormat="1" x14ac:dyDescent="0.2">
      <c r="A13" s="94" t="s">
        <v>57</v>
      </c>
      <c r="B13" s="89" t="str">
        <f>'Memorial de Cálculo'!B13</f>
        <v xml:space="preserve">Locação convencional de obra, utilizando gabarito de tábuas corridas pontaletadas a cada 2,00m - 2 utilizações. </v>
      </c>
      <c r="C13" s="15" t="s">
        <v>2</v>
      </c>
      <c r="D13" s="20">
        <f>'Memorial de Cálculo'!D13</f>
        <v>70.290000000000006</v>
      </c>
      <c r="E13" s="50">
        <v>81.78</v>
      </c>
      <c r="F13" s="50">
        <f t="shared" si="1"/>
        <v>98.414051999999998</v>
      </c>
      <c r="G13" s="51">
        <f t="shared" si="0"/>
        <v>6917.5237150800003</v>
      </c>
      <c r="H13" s="96" t="s">
        <v>153</v>
      </c>
      <c r="I13" s="7"/>
    </row>
    <row r="14" spans="1:9" s="2" customFormat="1" ht="25.5" x14ac:dyDescent="0.2">
      <c r="A14" s="94" t="s">
        <v>58</v>
      </c>
      <c r="B14" s="89" t="str">
        <f>'Memorial de Cálculo'!B14</f>
        <v>Escavação mecanizada para bloco de coroamento ou sapata com restroescavadeira (incluindo escavação para colocação de fôrmas). AF_06/2017</v>
      </c>
      <c r="C14" s="49" t="s">
        <v>0</v>
      </c>
      <c r="D14" s="20">
        <f>'Memorial de Cálculo'!D14</f>
        <v>1.75</v>
      </c>
      <c r="E14" s="71">
        <v>42.21</v>
      </c>
      <c r="F14" s="50">
        <f t="shared" si="1"/>
        <v>50.795514000000004</v>
      </c>
      <c r="G14" s="58">
        <f t="shared" si="0"/>
        <v>88.892149500000002</v>
      </c>
      <c r="H14" s="96" t="s">
        <v>73</v>
      </c>
    </row>
    <row r="15" spans="1:9" s="2" customFormat="1" x14ac:dyDescent="0.2">
      <c r="A15" s="94" t="s">
        <v>59</v>
      </c>
      <c r="B15" s="89" t="str">
        <f>'Memorial de Cálculo'!B15</f>
        <v xml:space="preserve">Escavação mecanizada para viga baldrame com mini-escavadeira (incluindo escavação para colocação de fôrmas). </v>
      </c>
      <c r="C15" s="18" t="s">
        <v>0</v>
      </c>
      <c r="D15" s="20">
        <f>'Memorial de Cálculo'!D15</f>
        <v>6.3</v>
      </c>
      <c r="E15" s="50">
        <v>54.94</v>
      </c>
      <c r="F15" s="50">
        <f t="shared" si="1"/>
        <v>66.114795999999998</v>
      </c>
      <c r="G15" s="51">
        <f t="shared" si="0"/>
        <v>416.52321480000001</v>
      </c>
      <c r="H15" s="96" t="s">
        <v>105</v>
      </c>
    </row>
    <row r="16" spans="1:9" s="2" customFormat="1" x14ac:dyDescent="0.2">
      <c r="A16" s="94" t="s">
        <v>60</v>
      </c>
      <c r="B16" s="16" t="str">
        <f>'Memorial de Cálculo'!B16</f>
        <v>Reaterro manual de valas com compactação mecanizada</v>
      </c>
      <c r="C16" s="18" t="s">
        <v>0</v>
      </c>
      <c r="D16" s="20">
        <f>'Memorial de Cálculo'!D16</f>
        <v>3.85</v>
      </c>
      <c r="E16" s="50">
        <v>27.27</v>
      </c>
      <c r="F16" s="50">
        <f t="shared" si="1"/>
        <v>32.816718000000002</v>
      </c>
      <c r="G16" s="51">
        <f t="shared" si="0"/>
        <v>126.34436430000001</v>
      </c>
      <c r="H16" s="96" t="s">
        <v>74</v>
      </c>
    </row>
    <row r="17" spans="1:9" s="2" customFormat="1" x14ac:dyDescent="0.2">
      <c r="A17" s="94"/>
      <c r="B17" s="16"/>
      <c r="C17" s="18"/>
      <c r="D17" s="20"/>
      <c r="E17" s="161"/>
      <c r="F17" s="161"/>
      <c r="G17" s="92"/>
      <c r="H17" s="106"/>
    </row>
    <row r="18" spans="1:9" s="72" customFormat="1" ht="15" customHeight="1" x14ac:dyDescent="0.2">
      <c r="A18" s="134" t="s">
        <v>20</v>
      </c>
      <c r="B18" s="138" t="s">
        <v>143</v>
      </c>
      <c r="C18" s="144"/>
      <c r="D18" s="145"/>
      <c r="E18" s="146"/>
      <c r="F18" s="146"/>
      <c r="G18" s="143">
        <f>SUM(G19:G35)</f>
        <v>15927.24401224</v>
      </c>
      <c r="H18" s="148"/>
      <c r="I18" s="2"/>
    </row>
    <row r="19" spans="1:9" s="72" customFormat="1" ht="15" customHeight="1" x14ac:dyDescent="0.2">
      <c r="A19" s="94" t="s">
        <v>21</v>
      </c>
      <c r="B19" s="16" t="str">
        <f>'Memorial de Cálculo'!B19</f>
        <v>Lastro de concreto magro, aplicado em blocos de coroamento ou sapatas, espessura de 5 cm. AF_08/2017</v>
      </c>
      <c r="C19" s="47" t="s">
        <v>1</v>
      </c>
      <c r="D19" s="17">
        <f>'Memorial de Cálculo'!D19</f>
        <v>7</v>
      </c>
      <c r="E19" s="50">
        <v>43.38</v>
      </c>
      <c r="F19" s="50">
        <f>E19*(1+$H$7)</f>
        <v>52.203492000000004</v>
      </c>
      <c r="G19" s="58">
        <f t="shared" ref="G19:G35" si="2">D19*F19</f>
        <v>365.42444400000005</v>
      </c>
      <c r="H19" s="96" t="s">
        <v>156</v>
      </c>
      <c r="I19" s="2"/>
    </row>
    <row r="20" spans="1:9" s="72" customFormat="1" x14ac:dyDescent="0.2">
      <c r="A20" s="94" t="s">
        <v>446</v>
      </c>
      <c r="B20" s="16" t="str">
        <f>'Memorial de Cálculo'!B20</f>
        <v>Concretagem de sapatas, Fck 30 Mpa, com uso de bomba lançamento, adensamento e acabamento. AF_11/2016</v>
      </c>
      <c r="C20" s="47" t="s">
        <v>157</v>
      </c>
      <c r="D20" s="17">
        <f>'Memorial de Cálculo'!D20</f>
        <v>2.25</v>
      </c>
      <c r="E20" s="55">
        <v>754.42</v>
      </c>
      <c r="F20" s="50">
        <f t="shared" ref="F20:F35" si="3">E20*(1+$H$7)</f>
        <v>907.86902799999996</v>
      </c>
      <c r="G20" s="58">
        <f t="shared" si="2"/>
        <v>2042.7053129999999</v>
      </c>
      <c r="H20" s="96" t="s">
        <v>107</v>
      </c>
    </row>
    <row r="21" spans="1:9" s="72" customFormat="1" x14ac:dyDescent="0.2">
      <c r="A21" s="94" t="s">
        <v>50</v>
      </c>
      <c r="B21" s="16" t="str">
        <f>'Memorial de Cálculo'!B21</f>
        <v>Armação de sapata isolada, viga baldrame e sapata corrida utilizando aço CA-50 de 8 mm - Montagem. AF_01/2024 (Sapatas)</v>
      </c>
      <c r="C21" s="47" t="s">
        <v>79</v>
      </c>
      <c r="D21" s="17">
        <f>'Memorial de Cálculo'!D21</f>
        <v>71.3</v>
      </c>
      <c r="E21" s="71">
        <v>14.59</v>
      </c>
      <c r="F21" s="50">
        <f t="shared" si="3"/>
        <v>17.557606</v>
      </c>
      <c r="G21" s="58">
        <f t="shared" si="2"/>
        <v>1251.8573077999999</v>
      </c>
      <c r="H21" s="96" t="s">
        <v>241</v>
      </c>
    </row>
    <row r="22" spans="1:9" s="72" customFormat="1" ht="15" customHeight="1" x14ac:dyDescent="0.2">
      <c r="A22" s="94" t="s">
        <v>76</v>
      </c>
      <c r="B22" s="16" t="str">
        <f>'Memorial de Cálculo'!B22</f>
        <v>Aço CA-50, 8mm, vergalhão (Sapatas)</v>
      </c>
      <c r="C22" s="47" t="s">
        <v>79</v>
      </c>
      <c r="D22" s="17">
        <f>'Memorial de Cálculo'!D22</f>
        <v>71.3</v>
      </c>
      <c r="E22" s="71">
        <v>8.3000000000000007</v>
      </c>
      <c r="F22" s="50">
        <f t="shared" si="3"/>
        <v>9.9882200000000019</v>
      </c>
      <c r="G22" s="58">
        <f t="shared" si="2"/>
        <v>712.16008600000009</v>
      </c>
      <c r="H22" s="96" t="s">
        <v>135</v>
      </c>
    </row>
    <row r="23" spans="1:9" s="2" customFormat="1" x14ac:dyDescent="0.2">
      <c r="A23" s="94" t="s">
        <v>77</v>
      </c>
      <c r="B23" s="16" t="str">
        <f>'Memorial de Cálculo'!B23</f>
        <v>Armação de sapata isolada, viga baldrame e sapata corrida utilizando aço CA-50 de 10 mm - Montagem. AF_01/2024 (Sapatas)</v>
      </c>
      <c r="C23" s="47" t="s">
        <v>79</v>
      </c>
      <c r="D23" s="17">
        <f>'Memorial de Cálculo'!D23</f>
        <v>17.8</v>
      </c>
      <c r="E23" s="71">
        <v>12.95</v>
      </c>
      <c r="F23" s="50">
        <f t="shared" si="3"/>
        <v>15.58403</v>
      </c>
      <c r="G23" s="58">
        <f t="shared" si="2"/>
        <v>277.395734</v>
      </c>
      <c r="H23" s="96" t="s">
        <v>243</v>
      </c>
      <c r="I23" s="72"/>
    </row>
    <row r="24" spans="1:9" s="2" customFormat="1" x14ac:dyDescent="0.2">
      <c r="A24" s="94" t="s">
        <v>78</v>
      </c>
      <c r="B24" s="16" t="str">
        <f>'Memorial de Cálculo'!B24</f>
        <v>Aço CA-50, 10mm, vergalhão (Sapatas)</v>
      </c>
      <c r="C24" s="47" t="s">
        <v>79</v>
      </c>
      <c r="D24" s="17">
        <f>'Memorial de Cálculo'!D24</f>
        <v>17.8</v>
      </c>
      <c r="E24" s="71">
        <v>7.83</v>
      </c>
      <c r="F24" s="50">
        <f t="shared" si="3"/>
        <v>9.4226220000000005</v>
      </c>
      <c r="G24" s="58">
        <f t="shared" si="2"/>
        <v>167.72267160000001</v>
      </c>
      <c r="H24" s="96" t="s">
        <v>136</v>
      </c>
      <c r="I24" s="7"/>
    </row>
    <row r="25" spans="1:9" s="2" customFormat="1" x14ac:dyDescent="0.2">
      <c r="A25" s="94" t="s">
        <v>297</v>
      </c>
      <c r="B25" s="16" t="str">
        <f>'Memorial de Cálculo'!B25</f>
        <v>Armação de sapata isolada, viga baldrame e sapata corrida utilizando aço CA-50 de 12,5 mm - Montagem. AF_01/2024 (Sapatas)</v>
      </c>
      <c r="C25" s="47" t="s">
        <v>79</v>
      </c>
      <c r="D25" s="17">
        <f>'Memorial de Cálculo'!D25</f>
        <v>41.2</v>
      </c>
      <c r="E25" s="71">
        <v>10.96</v>
      </c>
      <c r="F25" s="50">
        <f t="shared" si="3"/>
        <v>13.189264000000001</v>
      </c>
      <c r="G25" s="58">
        <f t="shared" si="2"/>
        <v>543.39767680000011</v>
      </c>
      <c r="H25" s="96" t="s">
        <v>249</v>
      </c>
      <c r="I25" s="7"/>
    </row>
    <row r="26" spans="1:9" s="2" customFormat="1" x14ac:dyDescent="0.2">
      <c r="A26" s="94" t="s">
        <v>298</v>
      </c>
      <c r="B26" s="16" t="str">
        <f>'Memorial de Cálculo'!B26</f>
        <v>Aço CA-50, 12,5mm, vergalhão (Sapatas)</v>
      </c>
      <c r="C26" s="47" t="s">
        <v>79</v>
      </c>
      <c r="D26" s="17">
        <f>'Memorial de Cálculo'!D26</f>
        <v>41.2</v>
      </c>
      <c r="E26" s="71">
        <v>6.78</v>
      </c>
      <c r="F26" s="50">
        <f t="shared" si="3"/>
        <v>8.1590520000000009</v>
      </c>
      <c r="G26" s="58">
        <f t="shared" si="2"/>
        <v>336.15294240000009</v>
      </c>
      <c r="H26" s="96" t="s">
        <v>250</v>
      </c>
      <c r="I26" s="7"/>
    </row>
    <row r="27" spans="1:9" s="2" customFormat="1" ht="25.5" x14ac:dyDescent="0.2">
      <c r="A27" s="94" t="s">
        <v>299</v>
      </c>
      <c r="B27" s="89" t="str">
        <f>'Memorial de Cálculo'!B27</f>
        <v>Fabricação, montagem e desmontagem de fôrma para viga baldrame, em madeira serrada, e=25 mm, 4 utilizações. AF_06/2017</v>
      </c>
      <c r="C27" s="47" t="s">
        <v>1</v>
      </c>
      <c r="D27" s="17">
        <f>'Memorial de Cálculo'!D27</f>
        <v>15.75</v>
      </c>
      <c r="E27" s="71">
        <v>71.48</v>
      </c>
      <c r="F27" s="50">
        <f t="shared" si="3"/>
        <v>86.01903200000001</v>
      </c>
      <c r="G27" s="58">
        <f t="shared" si="2"/>
        <v>1354.7997540000001</v>
      </c>
      <c r="H27" s="96" t="s">
        <v>436</v>
      </c>
      <c r="I27" s="7"/>
    </row>
    <row r="28" spans="1:9" s="2" customFormat="1" ht="25.5" x14ac:dyDescent="0.2">
      <c r="A28" s="94" t="s">
        <v>300</v>
      </c>
      <c r="B28" s="89" t="str">
        <f>'Memorial de Cálculo'!B28</f>
        <v>Concretagem de blocos de coroamento e vigas baldrames, fck 30 MPa, com uso de bomba lançamento, adensamento e acabamento. AF_01/2024</v>
      </c>
      <c r="C28" s="47" t="s">
        <v>0</v>
      </c>
      <c r="D28" s="54">
        <f>'Memorial de Cálculo'!D28</f>
        <v>2.4500000000000002</v>
      </c>
      <c r="E28" s="71">
        <v>720.83</v>
      </c>
      <c r="F28" s="71">
        <f t="shared" si="3"/>
        <v>867.44682200000011</v>
      </c>
      <c r="G28" s="58">
        <f t="shared" si="2"/>
        <v>2125.2447139000005</v>
      </c>
      <c r="H28" s="96" t="s">
        <v>160</v>
      </c>
      <c r="I28" s="7"/>
    </row>
    <row r="29" spans="1:9" s="2" customFormat="1" ht="25.5" x14ac:dyDescent="0.2">
      <c r="A29" s="94" t="s">
        <v>301</v>
      </c>
      <c r="B29" s="89" t="str">
        <f>'Memorial de Cálculo'!B29</f>
        <v>Armação de sapata isolada, viga baldrame e sapata corrida utilizando aço CA-50 de 10 mm - Montagem. AF_01/2024 (Vigas baldrames)</v>
      </c>
      <c r="C29" s="47" t="s">
        <v>79</v>
      </c>
      <c r="D29" s="17">
        <f>'Memorial de Cálculo'!D29</f>
        <v>140.80000000000001</v>
      </c>
      <c r="E29" s="71">
        <v>12.95</v>
      </c>
      <c r="F29" s="50">
        <f t="shared" ref="F29:F34" si="4">E29*(1+$H$7)</f>
        <v>15.58403</v>
      </c>
      <c r="G29" s="58">
        <f t="shared" ref="G29:G34" si="5">D29*F29</f>
        <v>2194.2314240000001</v>
      </c>
      <c r="H29" s="96" t="s">
        <v>243</v>
      </c>
      <c r="I29" s="7"/>
    </row>
    <row r="30" spans="1:9" s="2" customFormat="1" x14ac:dyDescent="0.2">
      <c r="A30" s="94" t="s">
        <v>302</v>
      </c>
      <c r="B30" s="16" t="str">
        <f>'Memorial de Cálculo'!B30</f>
        <v>Aço CA-50, 10mm, vergalhão (Vigas baldrames)</v>
      </c>
      <c r="C30" s="47" t="s">
        <v>79</v>
      </c>
      <c r="D30" s="17">
        <f>'Memorial de Cálculo'!D30</f>
        <v>140.80000000000001</v>
      </c>
      <c r="E30" s="71">
        <v>7.83</v>
      </c>
      <c r="F30" s="50">
        <f t="shared" si="4"/>
        <v>9.4226220000000005</v>
      </c>
      <c r="G30" s="58">
        <f t="shared" si="5"/>
        <v>1326.7051776000001</v>
      </c>
      <c r="H30" s="96" t="s">
        <v>136</v>
      </c>
      <c r="I30" s="7"/>
    </row>
    <row r="31" spans="1:9" s="2" customFormat="1" ht="25.5" x14ac:dyDescent="0.2">
      <c r="A31" s="94" t="s">
        <v>303</v>
      </c>
      <c r="B31" s="89" t="str">
        <f>'Memorial de Cálculo'!B31</f>
        <v>Armação de sapata isolada, viga baldrame e sapata corrida utilizando aço CA-50 de 12,5 mm - Montagem. AF_01/2024 (Vigas baldrames)</v>
      </c>
      <c r="C31" s="47" t="s">
        <v>79</v>
      </c>
      <c r="D31" s="17">
        <f>'Memorial de Cálculo'!D31</f>
        <v>26.2</v>
      </c>
      <c r="E31" s="71">
        <v>10.96</v>
      </c>
      <c r="F31" s="50">
        <f t="shared" si="4"/>
        <v>13.189264000000001</v>
      </c>
      <c r="G31" s="58">
        <f t="shared" si="5"/>
        <v>345.55871680000001</v>
      </c>
      <c r="H31" s="96" t="s">
        <v>249</v>
      </c>
      <c r="I31" s="7"/>
    </row>
    <row r="32" spans="1:9" s="72" customFormat="1" x14ac:dyDescent="0.2">
      <c r="A32" s="94" t="s">
        <v>304</v>
      </c>
      <c r="B32" s="16" t="str">
        <f>'Memorial de Cálculo'!B32</f>
        <v>Aço CA-50, 12,5mm, vergalhão (Vigas baldrames)</v>
      </c>
      <c r="C32" s="47" t="s">
        <v>79</v>
      </c>
      <c r="D32" s="17">
        <f>'Memorial de Cálculo'!D32</f>
        <v>26.2</v>
      </c>
      <c r="E32" s="71">
        <v>6.78</v>
      </c>
      <c r="F32" s="50">
        <f t="shared" si="4"/>
        <v>8.1590520000000009</v>
      </c>
      <c r="G32" s="58">
        <f t="shared" si="5"/>
        <v>213.76716240000002</v>
      </c>
      <c r="H32" s="96" t="s">
        <v>250</v>
      </c>
    </row>
    <row r="33" spans="1:9" s="72" customFormat="1" x14ac:dyDescent="0.2">
      <c r="A33" s="94" t="s">
        <v>305</v>
      </c>
      <c r="B33" s="16" t="str">
        <f>'Memorial de Cálculo'!B33</f>
        <v>Armação de pilar ou viga de estrutura convencional de concreto armado utilizando aço CA-60 de 5,0 mm - montagem. AF_06/2022  (Vigas baldrames)</v>
      </c>
      <c r="C33" s="47" t="s">
        <v>80</v>
      </c>
      <c r="D33" s="17">
        <f>'Memorial de Cálculo'!D33</f>
        <v>45.3</v>
      </c>
      <c r="E33" s="71">
        <v>14.51</v>
      </c>
      <c r="F33" s="50">
        <f t="shared" si="4"/>
        <v>17.461334000000001</v>
      </c>
      <c r="G33" s="58">
        <f t="shared" si="5"/>
        <v>790.99843020000003</v>
      </c>
      <c r="H33" s="96" t="s">
        <v>266</v>
      </c>
    </row>
    <row r="34" spans="1:9" s="72" customFormat="1" x14ac:dyDescent="0.2">
      <c r="A34" s="94" t="s">
        <v>306</v>
      </c>
      <c r="B34" s="16" t="str">
        <f>'Memorial de Cálculo'!B34</f>
        <v>Aço CA-60, 4,2mm, ou 5,0mm, ou 6,0mm, ou 7,0mm, vergalhão (Vigas baldrames)</v>
      </c>
      <c r="C34" s="47" t="s">
        <v>80</v>
      </c>
      <c r="D34" s="17">
        <f>'Memorial de Cálculo'!D34</f>
        <v>45.3</v>
      </c>
      <c r="E34" s="71">
        <v>7.41</v>
      </c>
      <c r="F34" s="50">
        <f t="shared" si="4"/>
        <v>8.9171940000000003</v>
      </c>
      <c r="G34" s="58">
        <f t="shared" si="5"/>
        <v>403.9488882</v>
      </c>
      <c r="H34" s="96" t="s">
        <v>137</v>
      </c>
    </row>
    <row r="35" spans="1:9" s="72" customFormat="1" x14ac:dyDescent="0.2">
      <c r="A35" s="94" t="s">
        <v>307</v>
      </c>
      <c r="B35" s="16" t="str">
        <f>'Memorial de Cálculo'!B35</f>
        <v>Impermeabilização de superfície com emulsão asfáltica, 2 demãos. AF_09/2023</v>
      </c>
      <c r="C35" s="47" t="s">
        <v>1</v>
      </c>
      <c r="D35" s="17">
        <f>'Memorial de Cálculo'!D35</f>
        <v>23.47</v>
      </c>
      <c r="E35" s="55">
        <v>52.23</v>
      </c>
      <c r="F35" s="50">
        <f t="shared" si="3"/>
        <v>62.853581999999996</v>
      </c>
      <c r="G35" s="58">
        <f t="shared" si="2"/>
        <v>1475.1735695399998</v>
      </c>
      <c r="H35" s="96" t="s">
        <v>267</v>
      </c>
    </row>
    <row r="36" spans="1:9" s="72" customFormat="1" x14ac:dyDescent="0.2">
      <c r="A36" s="98"/>
      <c r="B36" s="37"/>
      <c r="C36" s="33"/>
      <c r="D36" s="36"/>
      <c r="E36" s="52"/>
      <c r="F36" s="50"/>
      <c r="G36" s="58"/>
      <c r="H36" s="93"/>
      <c r="I36" s="2"/>
    </row>
    <row r="37" spans="1:9" s="72" customFormat="1" x14ac:dyDescent="0.2">
      <c r="A37" s="134" t="s">
        <v>22</v>
      </c>
      <c r="B37" s="149" t="s">
        <v>155</v>
      </c>
      <c r="C37" s="144"/>
      <c r="D37" s="145"/>
      <c r="E37" s="150"/>
      <c r="F37" s="146"/>
      <c r="G37" s="143">
        <f>SUM(G38:G60)</f>
        <v>60299.427475100005</v>
      </c>
      <c r="H37" s="148"/>
      <c r="I37" s="2"/>
    </row>
    <row r="38" spans="1:9" s="72" customFormat="1" ht="25.5" x14ac:dyDescent="0.2">
      <c r="A38" s="97" t="s">
        <v>23</v>
      </c>
      <c r="B38" s="73" t="str">
        <f>'Memorial de Cálculo'!B38</f>
        <v>Armação de laje de estrutura convencional de concreto armado utilizando o aço CA-50 de 8,0mm - montagem. AF_06/2022</v>
      </c>
      <c r="C38" s="47" t="s">
        <v>79</v>
      </c>
      <c r="D38" s="54">
        <f>'Memorial de Cálculo'!D38</f>
        <v>428.2</v>
      </c>
      <c r="E38" s="55">
        <v>11.97</v>
      </c>
      <c r="F38" s="71">
        <f t="shared" ref="F38:F42" si="6">E38*(1+$H$7)</f>
        <v>14.404698000000002</v>
      </c>
      <c r="G38" s="58">
        <f t="shared" ref="G38:G42" si="7">D38*F38</f>
        <v>6168.0916836000006</v>
      </c>
      <c r="H38" s="96" t="s">
        <v>169</v>
      </c>
      <c r="I38" s="2"/>
    </row>
    <row r="39" spans="1:9" s="72" customFormat="1" x14ac:dyDescent="0.2">
      <c r="A39" s="97" t="s">
        <v>166</v>
      </c>
      <c r="B39" s="73" t="str">
        <f>'Memorial de Cálculo'!B39</f>
        <v>Aço CA-50, 8mm, vergalhão (laje de piso)</v>
      </c>
      <c r="C39" s="47" t="s">
        <v>79</v>
      </c>
      <c r="D39" s="54">
        <f>'Memorial de Cálculo'!D39</f>
        <v>428.2</v>
      </c>
      <c r="E39" s="55">
        <v>8.3000000000000007</v>
      </c>
      <c r="F39" s="71">
        <f t="shared" si="6"/>
        <v>9.9882200000000019</v>
      </c>
      <c r="G39" s="58">
        <f t="shared" si="7"/>
        <v>4276.9558040000011</v>
      </c>
      <c r="H39" s="96" t="s">
        <v>170</v>
      </c>
      <c r="I39" s="2"/>
    </row>
    <row r="40" spans="1:9" s="72" customFormat="1" ht="25.5" x14ac:dyDescent="0.2">
      <c r="A40" s="97" t="s">
        <v>167</v>
      </c>
      <c r="B40" s="73" t="str">
        <f>'Memorial de Cálculo'!B40</f>
        <v>Armação de laje de estrutura convencional de concreto armado utilizando o aço CA-60 de 5,0mm - montagem. AF_06/2022</v>
      </c>
      <c r="C40" s="47" t="s">
        <v>79</v>
      </c>
      <c r="D40" s="54">
        <f>'Memorial de Cálculo'!D40</f>
        <v>25.4</v>
      </c>
      <c r="E40" s="55">
        <v>13.9</v>
      </c>
      <c r="F40" s="71">
        <f t="shared" si="6"/>
        <v>16.727260000000001</v>
      </c>
      <c r="G40" s="58">
        <f t="shared" si="7"/>
        <v>424.87240400000002</v>
      </c>
      <c r="H40" s="96" t="s">
        <v>296</v>
      </c>
      <c r="I40" s="2"/>
    </row>
    <row r="41" spans="1:9" s="72" customFormat="1" x14ac:dyDescent="0.2">
      <c r="A41" s="97" t="s">
        <v>72</v>
      </c>
      <c r="B41" s="73" t="str">
        <f>'Memorial de Cálculo'!B41</f>
        <v>Aço CA-60, 4,2mm, ou 5,0mm, ou 6,0mm, ou 7,0mm, vergalhão (laje de piso)</v>
      </c>
      <c r="C41" s="47" t="s">
        <v>79</v>
      </c>
      <c r="D41" s="54">
        <f>'Memorial de Cálculo'!D41</f>
        <v>25.4</v>
      </c>
      <c r="E41" s="55">
        <v>7.41</v>
      </c>
      <c r="F41" s="71">
        <f t="shared" si="6"/>
        <v>8.9171940000000003</v>
      </c>
      <c r="G41" s="58">
        <f t="shared" si="7"/>
        <v>226.49672759999999</v>
      </c>
      <c r="H41" s="96" t="s">
        <v>137</v>
      </c>
      <c r="I41" s="2"/>
    </row>
    <row r="42" spans="1:9" s="72" customFormat="1" ht="25.5" x14ac:dyDescent="0.2">
      <c r="A42" s="97" t="s">
        <v>81</v>
      </c>
      <c r="B42" s="73" t="str">
        <f>'Memorial de Cálculo'!B42</f>
        <v>Concretagem de vigas e lajes, Fck= 25 Mpa, para lajes maciças ou nervuradas com uso de bomba - Lançamento, adensamento e acabamento. AF_02/2022</v>
      </c>
      <c r="C42" s="47" t="s">
        <v>0</v>
      </c>
      <c r="D42" s="54">
        <f>'Memorial de Cálculo'!D42</f>
        <v>4.6900000000000004</v>
      </c>
      <c r="E42" s="55">
        <v>675.68</v>
      </c>
      <c r="F42" s="71">
        <f t="shared" si="6"/>
        <v>813.11331199999995</v>
      </c>
      <c r="G42" s="58">
        <f t="shared" si="7"/>
        <v>3813.5014332800001</v>
      </c>
      <c r="H42" s="96" t="s">
        <v>113</v>
      </c>
      <c r="I42" s="2"/>
    </row>
    <row r="43" spans="1:9" s="72" customFormat="1" ht="25.5" x14ac:dyDescent="0.2">
      <c r="A43" s="97" t="s">
        <v>82</v>
      </c>
      <c r="B43" s="73" t="str">
        <f>'Memorial de Cálculo'!B43</f>
        <v>Montagem e desmontagem de fôrma de pilares retangulares e estruturas similares, pé-direito simples, em madeira serrada, 4 utilizações. AF_09/2020 (Pilares e colarinho)</v>
      </c>
      <c r="C43" s="47" t="s">
        <v>1</v>
      </c>
      <c r="D43" s="54">
        <f>'Memorial de Cálculo'!D43</f>
        <v>7.6</v>
      </c>
      <c r="E43" s="55">
        <v>110.22</v>
      </c>
      <c r="F43" s="71">
        <f>E43*(1+$H$7)</f>
        <v>132.63874799999999</v>
      </c>
      <c r="G43" s="58">
        <f t="shared" ref="G43:G56" si="8">D43*F43</f>
        <v>1008.0544847999998</v>
      </c>
      <c r="H43" s="96" t="s">
        <v>161</v>
      </c>
      <c r="I43" s="7"/>
    </row>
    <row r="44" spans="1:9" s="72" customFormat="1" ht="25.5" x14ac:dyDescent="0.2">
      <c r="A44" s="97" t="s">
        <v>83</v>
      </c>
      <c r="B44" s="73" t="str">
        <f>'Memorial de Cálculo'!B44</f>
        <v>Armação de pilar ou viga de estrutura convencional de concreto armado utilizando aço CA-50 de 10,0mm - Montagem AF_06/2022 (Pilares)</v>
      </c>
      <c r="C44" s="47" t="s">
        <v>80</v>
      </c>
      <c r="D44" s="54">
        <f>'Memorial de Cálculo'!D44</f>
        <v>64.400000000000006</v>
      </c>
      <c r="E44" s="55">
        <v>11.1</v>
      </c>
      <c r="F44" s="71">
        <f>E44*(1+$H$7)</f>
        <v>13.35774</v>
      </c>
      <c r="G44" s="58">
        <f t="shared" si="8"/>
        <v>860.23845600000004</v>
      </c>
      <c r="H44" s="96" t="s">
        <v>133</v>
      </c>
      <c r="I44" s="7"/>
    </row>
    <row r="45" spans="1:9" s="72" customFormat="1" x14ac:dyDescent="0.2">
      <c r="A45" s="97" t="s">
        <v>84</v>
      </c>
      <c r="B45" s="73" t="str">
        <f>'Memorial de Cálculo'!B45</f>
        <v>Aço CA-50, 10mm, vergalhão (Pilares)</v>
      </c>
      <c r="C45" s="47" t="s">
        <v>80</v>
      </c>
      <c r="D45" s="54">
        <f>'Memorial de Cálculo'!D45</f>
        <v>64.400000000000006</v>
      </c>
      <c r="E45" s="55">
        <v>7.83</v>
      </c>
      <c r="F45" s="71">
        <f t="shared" ref="F45:F60" si="9">E45*(1+$H$7)</f>
        <v>9.4226220000000005</v>
      </c>
      <c r="G45" s="58">
        <f t="shared" si="8"/>
        <v>606.8168568000001</v>
      </c>
      <c r="H45" s="96" t="s">
        <v>136</v>
      </c>
      <c r="I45" s="7"/>
    </row>
    <row r="46" spans="1:9" s="72" customFormat="1" ht="25.5" x14ac:dyDescent="0.2">
      <c r="A46" s="97" t="s">
        <v>85</v>
      </c>
      <c r="B46" s="73" t="str">
        <f>'Memorial de Cálculo'!B46</f>
        <v>Armação de pilar ou viga de estrutura convencional de concreto armado utilizando aço CA-50 de 12,5mm - Montagem AF_06/2022 (Pilares)</v>
      </c>
      <c r="C46" s="47" t="s">
        <v>80</v>
      </c>
      <c r="D46" s="54">
        <f>'Memorial de Cálculo'!D46</f>
        <v>144.19999999999999</v>
      </c>
      <c r="E46" s="55">
        <v>9.3000000000000007</v>
      </c>
      <c r="F46" s="71">
        <f t="shared" si="9"/>
        <v>11.19162</v>
      </c>
      <c r="G46" s="58">
        <f t="shared" si="8"/>
        <v>1613.831604</v>
      </c>
      <c r="H46" s="96" t="s">
        <v>285</v>
      </c>
      <c r="I46" s="7"/>
    </row>
    <row r="47" spans="1:9" s="72" customFormat="1" x14ac:dyDescent="0.2">
      <c r="A47" s="97" t="s">
        <v>108</v>
      </c>
      <c r="B47" s="73" t="str">
        <f>'Memorial de Cálculo'!B47</f>
        <v>Aço CA-50, 12,5mm, vergalhão (Pilares)</v>
      </c>
      <c r="C47" s="47" t="s">
        <v>80</v>
      </c>
      <c r="D47" s="54">
        <f>'Memorial de Cálculo'!D47</f>
        <v>144.19999999999999</v>
      </c>
      <c r="E47" s="55">
        <v>6.78</v>
      </c>
      <c r="F47" s="71">
        <f t="shared" si="9"/>
        <v>8.1590520000000009</v>
      </c>
      <c r="G47" s="58">
        <f t="shared" si="8"/>
        <v>1176.5352984000001</v>
      </c>
      <c r="H47" s="96" t="s">
        <v>250</v>
      </c>
      <c r="I47" s="7"/>
    </row>
    <row r="48" spans="1:9" s="72" customFormat="1" ht="25.5" x14ac:dyDescent="0.2">
      <c r="A48" s="97" t="s">
        <v>109</v>
      </c>
      <c r="B48" s="73" t="str">
        <f>'Memorial de Cálculo'!B48</f>
        <v>Armação de pilar ou viga de estrutura convencional de concreto armado utilizando aço CA-60 de 5,0 mm - montagem. AF_06/2022  (Vigas)</v>
      </c>
      <c r="C48" s="47" t="s">
        <v>80</v>
      </c>
      <c r="D48" s="54">
        <f>'Memorial de Cálculo'!D48</f>
        <v>49.9</v>
      </c>
      <c r="E48" s="55">
        <v>14.51</v>
      </c>
      <c r="F48" s="71">
        <f t="shared" si="9"/>
        <v>17.461334000000001</v>
      </c>
      <c r="G48" s="58">
        <f t="shared" si="8"/>
        <v>871.32056660000001</v>
      </c>
      <c r="H48" s="96" t="s">
        <v>134</v>
      </c>
    </row>
    <row r="49" spans="1:9" s="72" customFormat="1" x14ac:dyDescent="0.2">
      <c r="A49" s="97" t="s">
        <v>110</v>
      </c>
      <c r="B49" s="73" t="str">
        <f>'Memorial de Cálculo'!B49</f>
        <v>Aço CA-60, 4,2mm, ou 5,0mm, ou 6,0mm, ou 7,0mm, vergalhão (Vigas)</v>
      </c>
      <c r="C49" s="47" t="s">
        <v>80</v>
      </c>
      <c r="D49" s="54">
        <f>'Memorial de Cálculo'!D49</f>
        <v>49.9</v>
      </c>
      <c r="E49" s="55">
        <v>7.41</v>
      </c>
      <c r="F49" s="71">
        <f t="shared" si="9"/>
        <v>8.9171940000000003</v>
      </c>
      <c r="G49" s="58">
        <f t="shared" si="8"/>
        <v>444.96798059999998</v>
      </c>
      <c r="H49" s="96" t="s">
        <v>137</v>
      </c>
    </row>
    <row r="50" spans="1:9" s="72" customFormat="1" ht="25.5" x14ac:dyDescent="0.2">
      <c r="A50" s="97" t="s">
        <v>111</v>
      </c>
      <c r="B50" s="73" t="str">
        <f>'Memorial de Cálculo'!B50</f>
        <v>Concretagem de pilares, Fck= 25 Mpa, com uso de bomba - Lançamento, adensamento e acabamento. AF_02/2022 (Pilares e colarinho)</v>
      </c>
      <c r="C50" s="47" t="s">
        <v>0</v>
      </c>
      <c r="D50" s="54">
        <f>'Memorial de Cálculo'!D50</f>
        <v>2.27</v>
      </c>
      <c r="E50" s="55">
        <v>652.53</v>
      </c>
      <c r="F50" s="71">
        <f t="shared" si="9"/>
        <v>785.25460199999998</v>
      </c>
      <c r="G50" s="58">
        <f t="shared" si="8"/>
        <v>1782.5279465399999</v>
      </c>
      <c r="H50" s="96" t="s">
        <v>112</v>
      </c>
      <c r="I50" s="77"/>
    </row>
    <row r="51" spans="1:9" s="72" customFormat="1" ht="25.5" x14ac:dyDescent="0.2">
      <c r="A51" s="97" t="s">
        <v>128</v>
      </c>
      <c r="B51" s="73" t="str">
        <f>'Memorial de Cálculo'!B51</f>
        <v>Montagem e desmontagem de fôrma de viga, escoramento com garfo de madeira, pé-direito simples, em chapa de madeira resinada, 4 utilizações. AF_09/2020</v>
      </c>
      <c r="C51" s="47" t="s">
        <v>1</v>
      </c>
      <c r="D51" s="54">
        <f>'Memorial de Cálculo'!D51</f>
        <v>21.9</v>
      </c>
      <c r="E51" s="71">
        <v>171.31</v>
      </c>
      <c r="F51" s="71">
        <f t="shared" si="9"/>
        <v>206.15445400000002</v>
      </c>
      <c r="G51" s="58">
        <f t="shared" si="8"/>
        <v>4514.7825425999999</v>
      </c>
      <c r="H51" s="96" t="s">
        <v>163</v>
      </c>
      <c r="I51" s="7"/>
    </row>
    <row r="52" spans="1:9" s="72" customFormat="1" ht="25.5" x14ac:dyDescent="0.2">
      <c r="A52" s="97" t="s">
        <v>257</v>
      </c>
      <c r="B52" s="73" t="str">
        <f>'Memorial de Cálculo'!B52</f>
        <v>Armação de pilar ou viga de estrutura convencional de concreto armado utilizando aço CA-50 de 10,0mm - Montagem AF_06/2022 (Vigas)</v>
      </c>
      <c r="C52" s="47" t="s">
        <v>80</v>
      </c>
      <c r="D52" s="54">
        <f>'Memorial de Cálculo'!D52</f>
        <v>267</v>
      </c>
      <c r="E52" s="55">
        <v>11.1</v>
      </c>
      <c r="F52" s="71">
        <f t="shared" si="9"/>
        <v>13.35774</v>
      </c>
      <c r="G52" s="58">
        <f t="shared" si="8"/>
        <v>3566.51658</v>
      </c>
      <c r="H52" s="96" t="s">
        <v>133</v>
      </c>
      <c r="I52" s="77"/>
    </row>
    <row r="53" spans="1:9" s="2" customFormat="1" ht="18" customHeight="1" x14ac:dyDescent="0.2">
      <c r="A53" s="97" t="s">
        <v>258</v>
      </c>
      <c r="B53" s="73" t="str">
        <f>'Memorial de Cálculo'!B53</f>
        <v>Aço CA-50, 10mm, vergalhão (Vigas)</v>
      </c>
      <c r="C53" s="47" t="s">
        <v>80</v>
      </c>
      <c r="D53" s="54">
        <f>'Memorial de Cálculo'!D53</f>
        <v>267</v>
      </c>
      <c r="E53" s="55">
        <v>7.83</v>
      </c>
      <c r="F53" s="71">
        <f t="shared" si="9"/>
        <v>9.4226220000000005</v>
      </c>
      <c r="G53" s="58">
        <f t="shared" si="8"/>
        <v>2515.8400740000002</v>
      </c>
      <c r="H53" s="96" t="s">
        <v>136</v>
      </c>
      <c r="I53" s="77"/>
    </row>
    <row r="54" spans="1:9" s="2" customFormat="1" ht="25.5" x14ac:dyDescent="0.2">
      <c r="A54" s="97" t="s">
        <v>259</v>
      </c>
      <c r="B54" s="73" t="str">
        <f>'Memorial de Cálculo'!B54</f>
        <v>Armação de pilar ou viga de estrutura convencional de concreto armado utilizando aço CA-60 de 5,0 mm - montagem. AF_06/2022  (Vigas)</v>
      </c>
      <c r="C54" s="47" t="s">
        <v>80</v>
      </c>
      <c r="D54" s="54">
        <f>'Memorial de Cálculo'!D54</f>
        <v>86.6</v>
      </c>
      <c r="E54" s="55">
        <v>14.51</v>
      </c>
      <c r="F54" s="71">
        <f t="shared" si="9"/>
        <v>17.461334000000001</v>
      </c>
      <c r="G54" s="58">
        <f t="shared" si="8"/>
        <v>1512.1515244</v>
      </c>
      <c r="H54" s="96" t="s">
        <v>134</v>
      </c>
      <c r="I54" s="77"/>
    </row>
    <row r="55" spans="1:9" s="2" customFormat="1" x14ac:dyDescent="0.2">
      <c r="A55" s="97" t="s">
        <v>308</v>
      </c>
      <c r="B55" s="73" t="str">
        <f>'Memorial de Cálculo'!B55</f>
        <v>Aço CA-60, 4,2mm, ou 5,0mm, ou 6,0mm, ou 7,0mm, vergalhão (Vigas)</v>
      </c>
      <c r="C55" s="47" t="s">
        <v>80</v>
      </c>
      <c r="D55" s="54">
        <f>'Memorial de Cálculo'!D55</f>
        <v>86.6</v>
      </c>
      <c r="E55" s="55">
        <v>7.41</v>
      </c>
      <c r="F55" s="71">
        <f t="shared" si="9"/>
        <v>8.9171940000000003</v>
      </c>
      <c r="G55" s="58">
        <f t="shared" si="8"/>
        <v>772.22900040000002</v>
      </c>
      <c r="H55" s="96" t="s">
        <v>137</v>
      </c>
      <c r="I55" s="77"/>
    </row>
    <row r="56" spans="1:9" s="2" customFormat="1" ht="25.5" x14ac:dyDescent="0.2">
      <c r="A56" s="97" t="s">
        <v>263</v>
      </c>
      <c r="B56" s="73" t="str">
        <f>'Memorial de Cálculo'!B56</f>
        <v>Concretagem de vigas e lajes, Fck= 25 Mpa, para lajes maciças ou nervuradas com uso de bomba - Lançamento, adensamento e acabamento. AF_02/2022</v>
      </c>
      <c r="C56" s="47" t="s">
        <v>0</v>
      </c>
      <c r="D56" s="54">
        <f>'Memorial de Cálculo'!D56</f>
        <v>6.06</v>
      </c>
      <c r="E56" s="55">
        <v>675.68</v>
      </c>
      <c r="F56" s="71">
        <f t="shared" si="9"/>
        <v>813.11331199999995</v>
      </c>
      <c r="G56" s="58">
        <f t="shared" si="8"/>
        <v>4927.4666707199995</v>
      </c>
      <c r="H56" s="96" t="s">
        <v>113</v>
      </c>
      <c r="I56" s="77"/>
    </row>
    <row r="57" spans="1:9" s="2" customFormat="1" ht="25.5" x14ac:dyDescent="0.2">
      <c r="A57" s="97" t="s">
        <v>309</v>
      </c>
      <c r="B57" s="73" t="str">
        <f>'Memorial de Cálculo'!B57</f>
        <v>Montagem e desmontagem de fôrma de laje maciça, pé-direito simples, em chapa de madeira compensada plastificcada. AF_09/2020 (laje de cobertura)</v>
      </c>
      <c r="C57" s="47" t="s">
        <v>1</v>
      </c>
      <c r="D57" s="54">
        <f>'Memorial de Cálculo'!D57</f>
        <v>68.989999999999995</v>
      </c>
      <c r="E57" s="71">
        <v>40.46</v>
      </c>
      <c r="F57" s="71">
        <f t="shared" si="9"/>
        <v>48.689564000000004</v>
      </c>
      <c r="G57" s="58">
        <f t="shared" ref="G57:G60" si="10">D57*F57</f>
        <v>3359.0930203600001</v>
      </c>
      <c r="H57" s="96" t="s">
        <v>440</v>
      </c>
      <c r="I57" s="7"/>
    </row>
    <row r="58" spans="1:9" s="2" customFormat="1" ht="25.5" x14ac:dyDescent="0.2">
      <c r="A58" s="97" t="s">
        <v>310</v>
      </c>
      <c r="B58" s="73" t="str">
        <f>'Memorial de Cálculo'!B58</f>
        <v>Armação de laje de estrutura convencional de concreto armado utilizando o aço CA-50 de 8,0mm - montagem. AF_06/2022</v>
      </c>
      <c r="C58" s="47" t="s">
        <v>80</v>
      </c>
      <c r="D58" s="54">
        <f>'Memorial de Cálculo'!D58</f>
        <v>413.4</v>
      </c>
      <c r="E58" s="55">
        <v>11.97</v>
      </c>
      <c r="F58" s="71">
        <f t="shared" si="9"/>
        <v>14.404698000000002</v>
      </c>
      <c r="G58" s="58">
        <f t="shared" si="10"/>
        <v>5954.9021532000006</v>
      </c>
      <c r="H58" s="96" t="s">
        <v>169</v>
      </c>
      <c r="I58" s="77"/>
    </row>
    <row r="59" spans="1:9" s="2" customFormat="1" x14ac:dyDescent="0.2">
      <c r="A59" s="97" t="s">
        <v>311</v>
      </c>
      <c r="B59" s="73" t="str">
        <f>'Memorial de Cálculo'!B59</f>
        <v>Aço CA-50, 8mm, vergalhão (laje de cobertura)</v>
      </c>
      <c r="C59" s="47" t="s">
        <v>80</v>
      </c>
      <c r="D59" s="54">
        <f>'Memorial de Cálculo'!D59</f>
        <v>413.4</v>
      </c>
      <c r="E59" s="55">
        <v>8.3000000000000007</v>
      </c>
      <c r="F59" s="71">
        <f t="shared" si="9"/>
        <v>9.9882200000000019</v>
      </c>
      <c r="G59" s="58">
        <f t="shared" si="10"/>
        <v>4129.1301480000002</v>
      </c>
      <c r="H59" s="96" t="s">
        <v>170</v>
      </c>
      <c r="I59" s="77"/>
    </row>
    <row r="60" spans="1:9" s="72" customFormat="1" ht="25.5" x14ac:dyDescent="0.2">
      <c r="A60" s="97" t="s">
        <v>312</v>
      </c>
      <c r="B60" s="73" t="str">
        <f>'Memorial de Cálculo'!B60</f>
        <v>Concretagem de vigas e lajes, Fck= 25 Mpa, para lajes maciças ou nervuradas com uso de bomba - Lançamento, adensamento e acabamento. AF_02/2022</v>
      </c>
      <c r="C60" s="47" t="s">
        <v>0</v>
      </c>
      <c r="D60" s="54">
        <f>'Memorial de Cálculo'!D60</f>
        <v>7.1</v>
      </c>
      <c r="E60" s="55">
        <v>675.68</v>
      </c>
      <c r="F60" s="71">
        <f t="shared" si="9"/>
        <v>813.11331199999995</v>
      </c>
      <c r="G60" s="58">
        <f t="shared" si="10"/>
        <v>5773.1045151999997</v>
      </c>
      <c r="H60" s="96" t="s">
        <v>113</v>
      </c>
      <c r="I60" s="77"/>
    </row>
    <row r="61" spans="1:9" s="72" customFormat="1" x14ac:dyDescent="0.2">
      <c r="A61" s="97"/>
      <c r="B61" s="83"/>
      <c r="C61" s="47"/>
      <c r="D61" s="54"/>
      <c r="E61" s="71"/>
      <c r="F61" s="50"/>
      <c r="G61" s="58"/>
      <c r="H61" s="96"/>
      <c r="I61" s="7"/>
    </row>
    <row r="62" spans="1:9" s="72" customFormat="1" x14ac:dyDescent="0.2">
      <c r="A62" s="134" t="s">
        <v>24</v>
      </c>
      <c r="B62" s="149" t="s">
        <v>62</v>
      </c>
      <c r="C62" s="144"/>
      <c r="D62" s="145"/>
      <c r="E62" s="150"/>
      <c r="F62" s="146"/>
      <c r="G62" s="143">
        <f>SUM(G63:G65)</f>
        <v>7772.9088588800014</v>
      </c>
      <c r="H62" s="141"/>
      <c r="I62" s="2"/>
    </row>
    <row r="63" spans="1:9" s="2" customFormat="1" ht="25.5" x14ac:dyDescent="0.2">
      <c r="A63" s="99" t="s">
        <v>25</v>
      </c>
      <c r="B63" s="73" t="s">
        <v>171</v>
      </c>
      <c r="C63" s="47" t="s">
        <v>1</v>
      </c>
      <c r="D63" s="54">
        <f>'Memorial de Cálculo'!D63</f>
        <v>65.12</v>
      </c>
      <c r="E63" s="55">
        <v>93.76</v>
      </c>
      <c r="F63" s="71">
        <f>E63*(1+$H$7)</f>
        <v>112.83078400000001</v>
      </c>
      <c r="G63" s="56">
        <f>D63*F63</f>
        <v>7347.5406540800013</v>
      </c>
      <c r="H63" s="96" t="s">
        <v>229</v>
      </c>
      <c r="I63" s="77"/>
    </row>
    <row r="64" spans="1:9" s="2" customFormat="1" x14ac:dyDescent="0.2">
      <c r="A64" s="99" t="s">
        <v>44</v>
      </c>
      <c r="B64" s="53" t="s">
        <v>314</v>
      </c>
      <c r="C64" s="47" t="s">
        <v>2</v>
      </c>
      <c r="D64" s="54">
        <f>'Memorial de Cálculo'!D64</f>
        <v>1.2</v>
      </c>
      <c r="E64" s="55">
        <v>148.79</v>
      </c>
      <c r="F64" s="71">
        <f t="shared" ref="F64:F65" si="11">E64*(1+$H$7)</f>
        <v>179.05388600000001</v>
      </c>
      <c r="G64" s="56">
        <f>D64*F64</f>
        <v>214.8646632</v>
      </c>
      <c r="H64" s="96" t="s">
        <v>315</v>
      </c>
    </row>
    <row r="65" spans="1:9" s="72" customFormat="1" x14ac:dyDescent="0.2">
      <c r="A65" s="99" t="s">
        <v>48</v>
      </c>
      <c r="B65" s="53" t="s">
        <v>63</v>
      </c>
      <c r="C65" s="47" t="s">
        <v>2</v>
      </c>
      <c r="D65" s="54">
        <f>'Memorial de Cálculo'!D65</f>
        <v>1.2</v>
      </c>
      <c r="E65" s="55">
        <v>145.77000000000001</v>
      </c>
      <c r="F65" s="71">
        <f t="shared" si="11"/>
        <v>175.41961800000001</v>
      </c>
      <c r="G65" s="56">
        <f>D65*F65</f>
        <v>210.50354160000001</v>
      </c>
      <c r="H65" s="96" t="s">
        <v>317</v>
      </c>
      <c r="I65" s="2"/>
    </row>
    <row r="66" spans="1:9" s="72" customFormat="1" x14ac:dyDescent="0.2">
      <c r="A66" s="100"/>
      <c r="B66" s="37"/>
      <c r="C66" s="38"/>
      <c r="D66" s="39"/>
      <c r="E66" s="57"/>
      <c r="F66" s="55"/>
      <c r="G66" s="40"/>
      <c r="H66" s="93"/>
      <c r="I66" s="2"/>
    </row>
    <row r="67" spans="1:9" s="72" customFormat="1" x14ac:dyDescent="0.2">
      <c r="A67" s="134" t="s">
        <v>26</v>
      </c>
      <c r="B67" s="149" t="s">
        <v>86</v>
      </c>
      <c r="C67" s="151"/>
      <c r="D67" s="152"/>
      <c r="E67" s="153"/>
      <c r="F67" s="150"/>
      <c r="G67" s="154">
        <f>SUM(G68:G68)</f>
        <v>19671.260648160001</v>
      </c>
      <c r="H67" s="148"/>
      <c r="I67" s="2"/>
    </row>
    <row r="68" spans="1:9" s="72" customFormat="1" x14ac:dyDescent="0.2">
      <c r="A68" s="101" t="s">
        <v>27</v>
      </c>
      <c r="B68" s="79" t="s">
        <v>393</v>
      </c>
      <c r="C68" s="49" t="s">
        <v>1</v>
      </c>
      <c r="D68" s="48">
        <f>'Memorial de Cálculo'!D68</f>
        <v>93.36</v>
      </c>
      <c r="E68" s="58">
        <v>175.09</v>
      </c>
      <c r="F68" s="71">
        <f>E68*(1+$H$7)</f>
        <v>210.703306</v>
      </c>
      <c r="G68" s="75">
        <f>D68*F68</f>
        <v>19671.260648160001</v>
      </c>
      <c r="H68" s="96" t="s">
        <v>394</v>
      </c>
      <c r="I68" s="2"/>
    </row>
    <row r="69" spans="1:9" s="72" customFormat="1" x14ac:dyDescent="0.2">
      <c r="A69" s="102"/>
      <c r="B69" s="41"/>
      <c r="C69" s="42"/>
      <c r="D69" s="34"/>
      <c r="E69" s="51"/>
      <c r="F69" s="71"/>
      <c r="G69" s="35"/>
      <c r="H69" s="93"/>
      <c r="I69" s="2"/>
    </row>
    <row r="70" spans="1:9" s="72" customFormat="1" x14ac:dyDescent="0.2">
      <c r="A70" s="134" t="s">
        <v>28</v>
      </c>
      <c r="B70" s="149" t="s">
        <v>87</v>
      </c>
      <c r="C70" s="151"/>
      <c r="D70" s="152"/>
      <c r="E70" s="153"/>
      <c r="F70" s="150"/>
      <c r="G70" s="154">
        <f>SUM(G71:G75)</f>
        <v>12062.08904076</v>
      </c>
      <c r="H70" s="148"/>
      <c r="I70" s="2"/>
    </row>
    <row r="71" spans="1:9" s="1" customFormat="1" x14ac:dyDescent="0.2">
      <c r="A71" s="101" t="s">
        <v>29</v>
      </c>
      <c r="B71" s="74" t="s">
        <v>172</v>
      </c>
      <c r="C71" s="49" t="s">
        <v>1</v>
      </c>
      <c r="D71" s="48">
        <f>'Memorial de Cálculo'!D71</f>
        <v>6.48</v>
      </c>
      <c r="E71" s="58">
        <v>1262.04</v>
      </c>
      <c r="F71" s="71">
        <f>E71*(1+$H$7)</f>
        <v>1518.738936</v>
      </c>
      <c r="G71" s="75">
        <f>D71*F71</f>
        <v>9841.4283052800001</v>
      </c>
      <c r="H71" s="96" t="s">
        <v>176</v>
      </c>
      <c r="I71" s="72"/>
    </row>
    <row r="72" spans="1:9" s="1" customFormat="1" ht="28.5" customHeight="1" x14ac:dyDescent="0.2">
      <c r="A72" s="101" t="s">
        <v>174</v>
      </c>
      <c r="B72" s="74" t="s">
        <v>173</v>
      </c>
      <c r="C72" s="49" t="s">
        <v>1</v>
      </c>
      <c r="D72" s="48">
        <f>'Memorial de Cálculo'!D72</f>
        <v>2.82</v>
      </c>
      <c r="E72" s="58">
        <v>430.21</v>
      </c>
      <c r="F72" s="71">
        <f>E72*(1+$H$7)</f>
        <v>517.71471399999996</v>
      </c>
      <c r="G72" s="75">
        <f>D72*F72</f>
        <v>1459.9554934799999</v>
      </c>
      <c r="H72" s="96" t="s">
        <v>175</v>
      </c>
      <c r="I72" s="72"/>
    </row>
    <row r="73" spans="1:9" s="1" customFormat="1" x14ac:dyDescent="0.2">
      <c r="A73" s="101" t="s">
        <v>178</v>
      </c>
      <c r="B73" s="74" t="s">
        <v>177</v>
      </c>
      <c r="C73" s="49" t="s">
        <v>2</v>
      </c>
      <c r="D73" s="48">
        <f>'Memorial de Cálculo'!D73</f>
        <v>2.2000000000000002</v>
      </c>
      <c r="E73" s="58">
        <v>20.61</v>
      </c>
      <c r="F73" s="71">
        <f>E73*(1+$H$7)</f>
        <v>24.802074000000001</v>
      </c>
      <c r="G73" s="75">
        <f>D73*F73</f>
        <v>54.564562800000004</v>
      </c>
      <c r="H73" s="96" t="s">
        <v>179</v>
      </c>
      <c r="I73" s="72"/>
    </row>
    <row r="74" spans="1:9" s="1" customFormat="1" ht="25.5" customHeight="1" x14ac:dyDescent="0.2">
      <c r="A74" s="101" t="s">
        <v>181</v>
      </c>
      <c r="B74" s="74" t="s">
        <v>180</v>
      </c>
      <c r="C74" s="49" t="s">
        <v>2</v>
      </c>
      <c r="D74" s="48">
        <f>'Memorial de Cálculo'!D74</f>
        <v>1.2</v>
      </c>
      <c r="E74" s="58">
        <v>166.13</v>
      </c>
      <c r="F74" s="71">
        <f>E74*(1+$H$7)</f>
        <v>199.92084199999999</v>
      </c>
      <c r="G74" s="75">
        <f>D74*F74</f>
        <v>239.90501039999998</v>
      </c>
      <c r="H74" s="96" t="s">
        <v>182</v>
      </c>
      <c r="I74" s="72"/>
    </row>
    <row r="75" spans="1:9" s="1" customFormat="1" ht="25.5" customHeight="1" x14ac:dyDescent="0.2">
      <c r="A75" s="101" t="s">
        <v>325</v>
      </c>
      <c r="B75" s="74" t="s">
        <v>183</v>
      </c>
      <c r="C75" s="49" t="s">
        <v>2</v>
      </c>
      <c r="D75" s="48">
        <f>'Memorial de Cálculo'!D75</f>
        <v>3.6</v>
      </c>
      <c r="E75" s="58">
        <v>107.62</v>
      </c>
      <c r="F75" s="71">
        <f>E75*(1+$H$7)</f>
        <v>129.509908</v>
      </c>
      <c r="G75" s="75">
        <f>D75*F75</f>
        <v>466.23566879999998</v>
      </c>
      <c r="H75" s="96" t="s">
        <v>127</v>
      </c>
      <c r="I75" s="72"/>
    </row>
    <row r="76" spans="1:9" s="1" customFormat="1" x14ac:dyDescent="0.2">
      <c r="A76" s="102"/>
      <c r="B76" s="41"/>
      <c r="C76" s="42"/>
      <c r="D76" s="34"/>
      <c r="E76" s="51"/>
      <c r="F76" s="71"/>
      <c r="G76" s="35"/>
      <c r="H76" s="93"/>
      <c r="I76" s="2"/>
    </row>
    <row r="77" spans="1:9" s="1" customFormat="1" ht="25.5" customHeight="1" x14ac:dyDescent="0.2">
      <c r="A77" s="134" t="s">
        <v>30</v>
      </c>
      <c r="B77" s="155" t="s">
        <v>64</v>
      </c>
      <c r="C77" s="156"/>
      <c r="D77" s="157"/>
      <c r="E77" s="147"/>
      <c r="F77" s="146"/>
      <c r="G77" s="143">
        <f>SUM(G78:G85)</f>
        <v>21153.719601300003</v>
      </c>
      <c r="H77" s="141"/>
      <c r="I77" s="2"/>
    </row>
    <row r="78" spans="1:9" s="1" customFormat="1" ht="25.5" customHeight="1" x14ac:dyDescent="0.2">
      <c r="A78" s="103" t="s">
        <v>31</v>
      </c>
      <c r="B78" s="74" t="s">
        <v>184</v>
      </c>
      <c r="C78" s="47" t="s">
        <v>1</v>
      </c>
      <c r="D78" s="76">
        <f>'Memorial de Cálculo'!D78</f>
        <v>56.4</v>
      </c>
      <c r="E78" s="56">
        <v>4.87</v>
      </c>
      <c r="F78" s="71">
        <f>E78*(1+$H$7)</f>
        <v>5.8605580000000002</v>
      </c>
      <c r="G78" s="56">
        <f>D78*F78</f>
        <v>330.53547120000002</v>
      </c>
      <c r="H78" s="96" t="s">
        <v>88</v>
      </c>
      <c r="I78" s="72"/>
    </row>
    <row r="79" spans="1:9" s="2" customFormat="1" ht="25.5" x14ac:dyDescent="0.2">
      <c r="A79" s="103" t="s">
        <v>45</v>
      </c>
      <c r="B79" s="74" t="s">
        <v>185</v>
      </c>
      <c r="C79" s="49" t="s">
        <v>1</v>
      </c>
      <c r="D79" s="76">
        <f>'Memorial de Cálculo'!D79</f>
        <v>82.23</v>
      </c>
      <c r="E79" s="58">
        <v>8.82</v>
      </c>
      <c r="F79" s="71">
        <f t="shared" ref="F79:F85" si="12">E79*(1+$H$7)</f>
        <v>10.613988000000001</v>
      </c>
      <c r="G79" s="56">
        <f t="shared" ref="G79:G85" si="13">D79*F79</f>
        <v>872.78823324000007</v>
      </c>
      <c r="H79" s="96" t="s">
        <v>460</v>
      </c>
      <c r="I79" s="72"/>
    </row>
    <row r="80" spans="1:9" s="2" customFormat="1" ht="25.5" x14ac:dyDescent="0.2">
      <c r="A80" s="103" t="s">
        <v>65</v>
      </c>
      <c r="B80" s="74" t="s">
        <v>463</v>
      </c>
      <c r="C80" s="49" t="s">
        <v>1</v>
      </c>
      <c r="D80" s="76">
        <f>'Memorial de Cálculo'!D80</f>
        <v>93.36</v>
      </c>
      <c r="E80" s="58">
        <v>7.83</v>
      </c>
      <c r="F80" s="71">
        <f t="shared" si="12"/>
        <v>9.4226220000000005</v>
      </c>
      <c r="G80" s="56">
        <f t="shared" si="13"/>
        <v>879.69598991999999</v>
      </c>
      <c r="H80" s="96" t="s">
        <v>464</v>
      </c>
      <c r="I80" s="72"/>
    </row>
    <row r="81" spans="1:9" s="2" customFormat="1" ht="25.5" x14ac:dyDescent="0.2">
      <c r="A81" s="103" t="s">
        <v>66</v>
      </c>
      <c r="B81" s="74" t="s">
        <v>461</v>
      </c>
      <c r="C81" s="49" t="s">
        <v>1</v>
      </c>
      <c r="D81" s="76">
        <f>'Memorial de Cálculo'!D81</f>
        <v>93.36</v>
      </c>
      <c r="E81" s="58">
        <v>54.39</v>
      </c>
      <c r="F81" s="71">
        <f t="shared" si="12"/>
        <v>65.452926000000005</v>
      </c>
      <c r="G81" s="56">
        <f t="shared" si="13"/>
        <v>6110.6851713600008</v>
      </c>
      <c r="H81" s="96" t="s">
        <v>462</v>
      </c>
      <c r="I81" s="72"/>
    </row>
    <row r="82" spans="1:9" s="2" customFormat="1" ht="25.5" x14ac:dyDescent="0.2">
      <c r="A82" s="103" t="s">
        <v>67</v>
      </c>
      <c r="B82" s="78" t="s">
        <v>102</v>
      </c>
      <c r="C82" s="44" t="s">
        <v>1</v>
      </c>
      <c r="D82" s="76">
        <f>'Memorial de Cálculo'!D82</f>
        <v>6.42</v>
      </c>
      <c r="E82" s="59">
        <v>41.84</v>
      </c>
      <c r="F82" s="71">
        <f t="shared" si="12"/>
        <v>50.350256000000002</v>
      </c>
      <c r="G82" s="56">
        <f t="shared" si="13"/>
        <v>323.24864352000003</v>
      </c>
      <c r="H82" s="104" t="s">
        <v>90</v>
      </c>
      <c r="I82" s="1"/>
    </row>
    <row r="83" spans="1:9" s="72" customFormat="1" ht="25.5" x14ac:dyDescent="0.2">
      <c r="A83" s="103" t="s">
        <v>326</v>
      </c>
      <c r="B83" s="78" t="s">
        <v>103</v>
      </c>
      <c r="C83" s="44" t="s">
        <v>1</v>
      </c>
      <c r="D83" s="76">
        <f>'Memorial de Cálculo'!D83</f>
        <v>82.23</v>
      </c>
      <c r="E83" s="59">
        <v>58.15</v>
      </c>
      <c r="F83" s="71">
        <f t="shared" si="12"/>
        <v>69.977710000000002</v>
      </c>
      <c r="G83" s="56">
        <f t="shared" si="13"/>
        <v>5754.2670933000009</v>
      </c>
      <c r="H83" s="104" t="s">
        <v>91</v>
      </c>
      <c r="I83" s="1"/>
    </row>
    <row r="84" spans="1:9" s="2" customFormat="1" ht="38.25" x14ac:dyDescent="0.2">
      <c r="A84" s="103" t="s">
        <v>458</v>
      </c>
      <c r="B84" s="78" t="s">
        <v>186</v>
      </c>
      <c r="C84" s="44" t="s">
        <v>1</v>
      </c>
      <c r="D84" s="76">
        <f>'Memorial de Cálculo'!D84</f>
        <v>49.98</v>
      </c>
      <c r="E84" s="59">
        <v>25.44</v>
      </c>
      <c r="F84" s="71">
        <f t="shared" si="12"/>
        <v>30.614496000000003</v>
      </c>
      <c r="G84" s="56">
        <f t="shared" si="13"/>
        <v>1530.11251008</v>
      </c>
      <c r="H84" s="104" t="s">
        <v>187</v>
      </c>
      <c r="I84" s="1"/>
    </row>
    <row r="85" spans="1:9" s="72" customFormat="1" ht="25.5" x14ac:dyDescent="0.2">
      <c r="A85" s="103" t="s">
        <v>459</v>
      </c>
      <c r="B85" s="78" t="s">
        <v>188</v>
      </c>
      <c r="C85" s="44" t="s">
        <v>1</v>
      </c>
      <c r="D85" s="76">
        <f>'Memorial de Cálculo'!D85</f>
        <v>49.98</v>
      </c>
      <c r="E85" s="59">
        <v>88.99</v>
      </c>
      <c r="F85" s="71">
        <f t="shared" si="12"/>
        <v>107.090566</v>
      </c>
      <c r="G85" s="56">
        <f t="shared" si="13"/>
        <v>5352.3864886799993</v>
      </c>
      <c r="H85" s="104" t="s">
        <v>189</v>
      </c>
      <c r="I85" s="1"/>
    </row>
    <row r="86" spans="1:9" s="2" customFormat="1" ht="18" customHeight="1" x14ac:dyDescent="0.2">
      <c r="A86" s="102"/>
      <c r="B86" s="41"/>
      <c r="C86" s="42"/>
      <c r="D86" s="34"/>
      <c r="E86" s="51"/>
      <c r="F86" s="71"/>
      <c r="G86" s="35"/>
      <c r="H86" s="93"/>
    </row>
    <row r="87" spans="1:9" s="72" customFormat="1" x14ac:dyDescent="0.2">
      <c r="A87" s="134" t="s">
        <v>32</v>
      </c>
      <c r="B87" s="155" t="s">
        <v>7</v>
      </c>
      <c r="C87" s="156"/>
      <c r="D87" s="157"/>
      <c r="E87" s="147"/>
      <c r="F87" s="146"/>
      <c r="G87" s="143">
        <f>SUM(G88:G94)</f>
        <v>10364.3180003</v>
      </c>
      <c r="H87" s="141"/>
      <c r="I87" s="2"/>
    </row>
    <row r="88" spans="1:9" s="72" customFormat="1" ht="25.5" customHeight="1" x14ac:dyDescent="0.2">
      <c r="A88" s="101" t="s">
        <v>33</v>
      </c>
      <c r="B88" s="74" t="s">
        <v>114</v>
      </c>
      <c r="C88" s="49" t="s">
        <v>1</v>
      </c>
      <c r="D88" s="48">
        <f>'Memorial de Cálculo'!D88</f>
        <v>113.46</v>
      </c>
      <c r="E88" s="58">
        <v>0.74</v>
      </c>
      <c r="F88" s="71">
        <f>E88*(1+$H$7)</f>
        <v>0.89051599999999997</v>
      </c>
      <c r="G88" s="58">
        <f>D88*F88</f>
        <v>101.03794535999999</v>
      </c>
      <c r="H88" s="96" t="s">
        <v>92</v>
      </c>
    </row>
    <row r="89" spans="1:9" s="72" customFormat="1" ht="12.75" customHeight="1" x14ac:dyDescent="0.2">
      <c r="A89" s="101" t="s">
        <v>34</v>
      </c>
      <c r="B89" s="181" t="s">
        <v>94</v>
      </c>
      <c r="C89" s="49" t="s">
        <v>0</v>
      </c>
      <c r="D89" s="48">
        <f>'Memorial de Cálculo'!D89</f>
        <v>5.67</v>
      </c>
      <c r="E89" s="51">
        <v>232.84</v>
      </c>
      <c r="F89" s="71">
        <f t="shared" ref="F89:F94" si="14">E89*(1+$H$7)</f>
        <v>280.199656</v>
      </c>
      <c r="G89" s="58">
        <f t="shared" ref="G89:G94" si="15">D89*F89</f>
        <v>1588.7320495199999</v>
      </c>
      <c r="H89" s="95" t="s">
        <v>93</v>
      </c>
      <c r="I89" s="2"/>
    </row>
    <row r="90" spans="1:9" s="72" customFormat="1" ht="25.5" x14ac:dyDescent="0.2">
      <c r="A90" s="101" t="s">
        <v>46</v>
      </c>
      <c r="B90" s="74" t="s">
        <v>130</v>
      </c>
      <c r="C90" s="49" t="s">
        <v>1</v>
      </c>
      <c r="D90" s="48">
        <f>'Memorial de Cálculo'!D90</f>
        <v>43.17</v>
      </c>
      <c r="E90" s="58">
        <v>80.58</v>
      </c>
      <c r="F90" s="71">
        <f t="shared" si="14"/>
        <v>96.969971999999999</v>
      </c>
      <c r="G90" s="58">
        <f t="shared" si="15"/>
        <v>4186.1936912399997</v>
      </c>
      <c r="H90" s="96" t="s">
        <v>115</v>
      </c>
    </row>
    <row r="91" spans="1:9" s="72" customFormat="1" ht="27" customHeight="1" x14ac:dyDescent="0.2">
      <c r="A91" s="101" t="s">
        <v>47</v>
      </c>
      <c r="B91" s="74" t="s">
        <v>335</v>
      </c>
      <c r="C91" s="49" t="s">
        <v>1</v>
      </c>
      <c r="D91" s="48">
        <f>'Memorial de Cálculo'!D91</f>
        <v>6.8</v>
      </c>
      <c r="E91" s="58">
        <v>48.29</v>
      </c>
      <c r="F91" s="71">
        <f t="shared" si="14"/>
        <v>58.112186000000001</v>
      </c>
      <c r="G91" s="58">
        <f>D91*F91</f>
        <v>395.16286480000002</v>
      </c>
      <c r="H91" s="96" t="s">
        <v>336</v>
      </c>
    </row>
    <row r="92" spans="1:9" s="72" customFormat="1" ht="25.5" x14ac:dyDescent="0.2">
      <c r="A92" s="101" t="s">
        <v>49</v>
      </c>
      <c r="B92" s="74" t="s">
        <v>337</v>
      </c>
      <c r="C92" s="49" t="s">
        <v>1</v>
      </c>
      <c r="D92" s="48">
        <f>'Memorial de Cálculo'!D92</f>
        <v>6.8</v>
      </c>
      <c r="E92" s="58">
        <v>67.510000000000005</v>
      </c>
      <c r="F92" s="71">
        <f t="shared" si="14"/>
        <v>81.241534000000001</v>
      </c>
      <c r="G92" s="58">
        <f t="shared" si="15"/>
        <v>552.44243119999999</v>
      </c>
      <c r="H92" s="96" t="s">
        <v>339</v>
      </c>
    </row>
    <row r="93" spans="1:9" s="72" customFormat="1" ht="25.5" x14ac:dyDescent="0.2">
      <c r="A93" s="101" t="s">
        <v>121</v>
      </c>
      <c r="B93" s="74" t="s">
        <v>342</v>
      </c>
      <c r="C93" s="49" t="s">
        <v>1</v>
      </c>
      <c r="D93" s="48">
        <f>'Memorial de Cálculo'!D93</f>
        <v>58.04</v>
      </c>
      <c r="E93" s="58">
        <v>47.32</v>
      </c>
      <c r="F93" s="71">
        <f t="shared" si="14"/>
        <v>56.944887999999999</v>
      </c>
      <c r="G93" s="58">
        <f t="shared" si="15"/>
        <v>3305.0812995199999</v>
      </c>
      <c r="H93" s="96" t="s">
        <v>345</v>
      </c>
    </row>
    <row r="94" spans="1:9" s="2" customFormat="1" ht="12" customHeight="1" x14ac:dyDescent="0.2">
      <c r="A94" s="101" t="s">
        <v>447</v>
      </c>
      <c r="B94" s="74" t="s">
        <v>341</v>
      </c>
      <c r="C94" s="49" t="s">
        <v>2</v>
      </c>
      <c r="D94" s="48">
        <f>'Memorial de Cálculo'!D94</f>
        <v>24.51</v>
      </c>
      <c r="E94" s="58">
        <v>7.99</v>
      </c>
      <c r="F94" s="71">
        <f t="shared" si="14"/>
        <v>9.6151660000000003</v>
      </c>
      <c r="G94" s="58">
        <f t="shared" si="15"/>
        <v>235.66771866000002</v>
      </c>
      <c r="H94" s="96" t="s">
        <v>340</v>
      </c>
      <c r="I94" s="72"/>
    </row>
    <row r="95" spans="1:9" s="2" customFormat="1" ht="12" customHeight="1" x14ac:dyDescent="0.2">
      <c r="A95" s="101"/>
      <c r="B95" s="70" t="s">
        <v>4</v>
      </c>
      <c r="C95" s="49"/>
      <c r="D95" s="48"/>
      <c r="E95" s="58"/>
      <c r="F95" s="71"/>
      <c r="G95" s="58"/>
      <c r="H95" s="96"/>
      <c r="I95" s="72"/>
    </row>
    <row r="96" spans="1:9" s="2" customFormat="1" ht="12" customHeight="1" x14ac:dyDescent="0.2">
      <c r="A96" s="134" t="s">
        <v>35</v>
      </c>
      <c r="B96" s="155" t="s">
        <v>212</v>
      </c>
      <c r="C96" s="156"/>
      <c r="D96" s="157"/>
      <c r="E96" s="147"/>
      <c r="F96" s="146"/>
      <c r="G96" s="143">
        <f>SUM(G97:G114)</f>
        <v>11220.235648600001</v>
      </c>
      <c r="H96" s="141"/>
      <c r="I96" s="72"/>
    </row>
    <row r="97" spans="1:9" s="2" customFormat="1" x14ac:dyDescent="0.2">
      <c r="A97" s="101" t="s">
        <v>36</v>
      </c>
      <c r="B97" s="90" t="s">
        <v>220</v>
      </c>
      <c r="C97" s="87" t="s">
        <v>2</v>
      </c>
      <c r="D97" s="91">
        <f>'Memorial de Cálculo'!D97</f>
        <v>27.7</v>
      </c>
      <c r="E97" s="88">
        <v>25.73</v>
      </c>
      <c r="F97" s="88">
        <f>E97*(1+$H$7)</f>
        <v>30.963482000000003</v>
      </c>
      <c r="G97" s="75">
        <f t="shared" ref="G97:G102" si="16">D97*F97</f>
        <v>857.68845140000008</v>
      </c>
      <c r="H97" s="96" t="s">
        <v>363</v>
      </c>
      <c r="I97" s="72"/>
    </row>
    <row r="98" spans="1:9" s="2" customFormat="1" x14ac:dyDescent="0.2">
      <c r="A98" s="101" t="s">
        <v>38</v>
      </c>
      <c r="B98" s="90" t="s">
        <v>362</v>
      </c>
      <c r="C98" s="87" t="s">
        <v>37</v>
      </c>
      <c r="D98" s="91">
        <f>'Memorial de Cálculo'!D98</f>
        <v>1.4</v>
      </c>
      <c r="E98" s="88">
        <v>35.07</v>
      </c>
      <c r="F98" s="88">
        <f t="shared" ref="F98:F99" si="17">E98*(1+$H$7)</f>
        <v>42.203237999999999</v>
      </c>
      <c r="G98" s="75">
        <f t="shared" si="16"/>
        <v>59.084533199999996</v>
      </c>
      <c r="H98" s="96" t="s">
        <v>221</v>
      </c>
      <c r="I98" s="72"/>
    </row>
    <row r="99" spans="1:9" s="2" customFormat="1" x14ac:dyDescent="0.2">
      <c r="A99" s="101" t="s">
        <v>116</v>
      </c>
      <c r="B99" s="90" t="s">
        <v>222</v>
      </c>
      <c r="C99" s="87" t="s">
        <v>37</v>
      </c>
      <c r="D99" s="91">
        <f>'Memorial de Cálculo'!D99</f>
        <v>10</v>
      </c>
      <c r="E99" s="88">
        <v>10.34</v>
      </c>
      <c r="F99" s="88">
        <f t="shared" si="17"/>
        <v>12.443156</v>
      </c>
      <c r="G99" s="75">
        <f t="shared" si="16"/>
        <v>124.43156</v>
      </c>
      <c r="H99" s="96" t="s">
        <v>129</v>
      </c>
      <c r="I99" s="72"/>
    </row>
    <row r="100" spans="1:9" s="2" customFormat="1" ht="25.5" x14ac:dyDescent="0.2">
      <c r="A100" s="101" t="s">
        <v>117</v>
      </c>
      <c r="B100" s="90" t="s">
        <v>227</v>
      </c>
      <c r="C100" s="87" t="s">
        <v>37</v>
      </c>
      <c r="D100" s="91">
        <f>'Memorial de Cálculo'!D100</f>
        <v>3</v>
      </c>
      <c r="E100" s="88">
        <v>12.53</v>
      </c>
      <c r="F100" s="88">
        <f>E100*(1+$H$7)</f>
        <v>15.078602</v>
      </c>
      <c r="G100" s="75">
        <f t="shared" si="16"/>
        <v>45.235805999999997</v>
      </c>
      <c r="H100" s="96" t="s">
        <v>228</v>
      </c>
      <c r="I100" s="72"/>
    </row>
    <row r="101" spans="1:9" s="2" customFormat="1" ht="25.5" x14ac:dyDescent="0.2">
      <c r="A101" s="101" t="s">
        <v>118</v>
      </c>
      <c r="B101" s="90" t="s">
        <v>225</v>
      </c>
      <c r="C101" s="87" t="s">
        <v>37</v>
      </c>
      <c r="D101" s="91">
        <f>'Memorial de Cálculo'!D101</f>
        <v>1</v>
      </c>
      <c r="E101" s="88">
        <v>83.96</v>
      </c>
      <c r="F101" s="88">
        <f>E101*(1+$H$7)</f>
        <v>101.037464</v>
      </c>
      <c r="G101" s="75">
        <f t="shared" si="16"/>
        <v>101.037464</v>
      </c>
      <c r="H101" s="96" t="s">
        <v>226</v>
      </c>
      <c r="I101" s="72"/>
    </row>
    <row r="102" spans="1:9" s="2" customFormat="1" x14ac:dyDescent="0.2">
      <c r="A102" s="101" t="s">
        <v>119</v>
      </c>
      <c r="B102" s="90" t="s">
        <v>367</v>
      </c>
      <c r="C102" s="87" t="s">
        <v>37</v>
      </c>
      <c r="D102" s="91">
        <f>'Memorial de Cálculo'!D102</f>
        <v>1</v>
      </c>
      <c r="E102" s="88">
        <v>247.39</v>
      </c>
      <c r="F102" s="88">
        <f>E102*(1+$H$7)</f>
        <v>297.70912599999997</v>
      </c>
      <c r="G102" s="75">
        <f t="shared" si="16"/>
        <v>297.70912599999997</v>
      </c>
      <c r="H102" s="96" t="s">
        <v>368</v>
      </c>
      <c r="I102" s="72"/>
    </row>
    <row r="103" spans="1:9" s="2" customFormat="1" ht="25.5" x14ac:dyDescent="0.2">
      <c r="A103" s="101" t="s">
        <v>343</v>
      </c>
      <c r="B103" s="90" t="s">
        <v>369</v>
      </c>
      <c r="C103" s="87" t="s">
        <v>2</v>
      </c>
      <c r="D103" s="91">
        <f>'Memorial de Cálculo'!D103</f>
        <v>5</v>
      </c>
      <c r="E103" s="75">
        <v>38.67</v>
      </c>
      <c r="F103" s="88">
        <f t="shared" ref="F103:F104" si="18">E103*(1+$H$7)</f>
        <v>46.535478000000005</v>
      </c>
      <c r="G103" s="75">
        <f t="shared" ref="G103:G113" si="19">D103*F103</f>
        <v>232.67739000000003</v>
      </c>
      <c r="H103" s="96" t="s">
        <v>370</v>
      </c>
      <c r="I103" s="72"/>
    </row>
    <row r="104" spans="1:9" s="2" customFormat="1" ht="25.5" x14ac:dyDescent="0.2">
      <c r="A104" s="101" t="s">
        <v>448</v>
      </c>
      <c r="B104" s="90" t="s">
        <v>373</v>
      </c>
      <c r="C104" s="87" t="s">
        <v>2</v>
      </c>
      <c r="D104" s="91">
        <f>'Memorial de Cálculo'!D104</f>
        <v>3.2</v>
      </c>
      <c r="E104" s="75">
        <v>27.75</v>
      </c>
      <c r="F104" s="88">
        <f t="shared" si="18"/>
        <v>33.394350000000003</v>
      </c>
      <c r="G104" s="75">
        <f t="shared" si="19"/>
        <v>106.86192000000001</v>
      </c>
      <c r="H104" s="96" t="s">
        <v>372</v>
      </c>
      <c r="I104" s="72"/>
    </row>
    <row r="105" spans="1:9" s="2" customFormat="1" ht="25.5" x14ac:dyDescent="0.2">
      <c r="A105" s="101" t="s">
        <v>449</v>
      </c>
      <c r="B105" s="90" t="s">
        <v>223</v>
      </c>
      <c r="C105" s="87" t="s">
        <v>37</v>
      </c>
      <c r="D105" s="91">
        <f>'Memorial de Cálculo'!D105</f>
        <v>2</v>
      </c>
      <c r="E105" s="75">
        <v>10.77</v>
      </c>
      <c r="F105" s="88">
        <f>E105*(1+$H$7)</f>
        <v>12.960618</v>
      </c>
      <c r="G105" s="75">
        <f t="shared" si="19"/>
        <v>25.921236</v>
      </c>
      <c r="H105" s="96" t="s">
        <v>224</v>
      </c>
      <c r="I105" s="72"/>
    </row>
    <row r="106" spans="1:9" s="2" customFormat="1" ht="25.5" x14ac:dyDescent="0.2">
      <c r="A106" s="101" t="s">
        <v>450</v>
      </c>
      <c r="B106" s="90" t="s">
        <v>375</v>
      </c>
      <c r="C106" s="87" t="s">
        <v>37</v>
      </c>
      <c r="D106" s="91">
        <f>'Memorial de Cálculo'!D106</f>
        <v>1</v>
      </c>
      <c r="E106" s="75">
        <v>15.65</v>
      </c>
      <c r="F106" s="88">
        <f>E106*(1+$H$7)</f>
        <v>18.833210000000001</v>
      </c>
      <c r="G106" s="75">
        <f t="shared" si="19"/>
        <v>18.833210000000001</v>
      </c>
      <c r="H106" s="96" t="s">
        <v>376</v>
      </c>
      <c r="I106" s="72"/>
    </row>
    <row r="107" spans="1:9" s="2" customFormat="1" ht="24.75" customHeight="1" x14ac:dyDescent="0.2">
      <c r="A107" s="101" t="s">
        <v>451</v>
      </c>
      <c r="B107" s="90" t="s">
        <v>377</v>
      </c>
      <c r="C107" s="87" t="s">
        <v>37</v>
      </c>
      <c r="D107" s="91">
        <f>'Memorial de Cálculo'!D107</f>
        <v>2</v>
      </c>
      <c r="E107" s="75">
        <v>41.22</v>
      </c>
      <c r="F107" s="88">
        <f t="shared" ref="F107:F109" si="20">E107*(1+$H$7)</f>
        <v>49.604148000000002</v>
      </c>
      <c r="G107" s="75">
        <f t="shared" si="19"/>
        <v>99.208296000000004</v>
      </c>
      <c r="H107" s="96" t="s">
        <v>378</v>
      </c>
      <c r="I107" s="72"/>
    </row>
    <row r="108" spans="1:9" s="2" customFormat="1" ht="24.75" customHeight="1" x14ac:dyDescent="0.2">
      <c r="A108" s="101" t="s">
        <v>452</v>
      </c>
      <c r="B108" s="90" t="s">
        <v>379</v>
      </c>
      <c r="C108" s="87" t="s">
        <v>37</v>
      </c>
      <c r="D108" s="91">
        <f>'Memorial de Cálculo'!D108</f>
        <v>2</v>
      </c>
      <c r="E108" s="75">
        <v>27.81</v>
      </c>
      <c r="F108" s="88">
        <f t="shared" si="20"/>
        <v>33.466554000000002</v>
      </c>
      <c r="G108" s="75">
        <f t="shared" si="19"/>
        <v>66.933108000000004</v>
      </c>
      <c r="H108" s="96" t="s">
        <v>380</v>
      </c>
      <c r="I108" s="72"/>
    </row>
    <row r="109" spans="1:9" s="2" customFormat="1" ht="25.5" x14ac:dyDescent="0.2">
      <c r="A109" s="101" t="s">
        <v>453</v>
      </c>
      <c r="B109" s="90" t="s">
        <v>381</v>
      </c>
      <c r="C109" s="87" t="s">
        <v>37</v>
      </c>
      <c r="D109" s="91">
        <f>'Memorial de Cálculo'!D109</f>
        <v>4</v>
      </c>
      <c r="E109" s="75">
        <v>27.06</v>
      </c>
      <c r="F109" s="88">
        <f t="shared" si="20"/>
        <v>32.564003999999997</v>
      </c>
      <c r="G109" s="75">
        <f t="shared" si="19"/>
        <v>130.25601599999999</v>
      </c>
      <c r="H109" s="96" t="s">
        <v>382</v>
      </c>
      <c r="I109" s="72"/>
    </row>
    <row r="110" spans="1:9" s="2" customFormat="1" ht="25.5" x14ac:dyDescent="0.2">
      <c r="A110" s="101" t="s">
        <v>454</v>
      </c>
      <c r="B110" s="90" t="s">
        <v>383</v>
      </c>
      <c r="C110" s="87" t="s">
        <v>37</v>
      </c>
      <c r="D110" s="91">
        <f>'Memorial de Cálculo'!D110</f>
        <v>1</v>
      </c>
      <c r="E110" s="75">
        <v>651.09</v>
      </c>
      <c r="F110" s="88">
        <f>E110*(1+$H$7)</f>
        <v>783.52170600000011</v>
      </c>
      <c r="G110" s="75">
        <f t="shared" si="19"/>
        <v>783.52170600000011</v>
      </c>
      <c r="H110" s="96" t="s">
        <v>385</v>
      </c>
      <c r="I110" s="72"/>
    </row>
    <row r="111" spans="1:9" s="2" customFormat="1" x14ac:dyDescent="0.2">
      <c r="A111" s="101" t="s">
        <v>455</v>
      </c>
      <c r="B111" s="165" t="s">
        <v>386</v>
      </c>
      <c r="C111" s="84" t="s">
        <v>37</v>
      </c>
      <c r="D111" s="76">
        <f>'Memorial de Cálculo'!D111</f>
        <v>1</v>
      </c>
      <c r="E111" s="56">
        <v>2170.56</v>
      </c>
      <c r="F111" s="55">
        <f>E111*(1+$H$7)</f>
        <v>2612.0519039999999</v>
      </c>
      <c r="G111" s="85">
        <f t="shared" si="19"/>
        <v>2612.0519039999999</v>
      </c>
      <c r="H111" s="96" t="s">
        <v>389</v>
      </c>
      <c r="I111" s="72"/>
    </row>
    <row r="112" spans="1:9" s="2" customFormat="1" x14ac:dyDescent="0.2">
      <c r="A112" s="101" t="s">
        <v>456</v>
      </c>
      <c r="B112" s="165" t="s">
        <v>387</v>
      </c>
      <c r="C112" s="84" t="s">
        <v>37</v>
      </c>
      <c r="D112" s="76">
        <f>'Memorial de Cálculo'!D112</f>
        <v>1</v>
      </c>
      <c r="E112" s="56">
        <v>1865.07</v>
      </c>
      <c r="F112" s="55">
        <f>E112*(1+$H$7)</f>
        <v>2244.4252379999998</v>
      </c>
      <c r="G112" s="85">
        <f t="shared" si="19"/>
        <v>2244.4252379999998</v>
      </c>
      <c r="H112" s="96" t="s">
        <v>390</v>
      </c>
      <c r="I112" s="72"/>
    </row>
    <row r="113" spans="1:9" s="2" customFormat="1" x14ac:dyDescent="0.2">
      <c r="A113" s="101" t="s">
        <v>457</v>
      </c>
      <c r="B113" s="165" t="s">
        <v>388</v>
      </c>
      <c r="C113" s="84" t="s">
        <v>37</v>
      </c>
      <c r="D113" s="76">
        <f>'Memorial de Cálculo'!D113</f>
        <v>1</v>
      </c>
      <c r="E113" s="164">
        <v>2837.26</v>
      </c>
      <c r="F113" s="55">
        <f>E113*(1+$H$7)</f>
        <v>3414.3586840000003</v>
      </c>
      <c r="G113" s="85">
        <f t="shared" si="19"/>
        <v>3414.3586840000003</v>
      </c>
      <c r="H113" s="95" t="s">
        <v>391</v>
      </c>
      <c r="I113" s="72"/>
    </row>
    <row r="114" spans="1:9" s="2" customFormat="1" x14ac:dyDescent="0.2">
      <c r="A114" s="101"/>
      <c r="B114" s="169"/>
      <c r="C114" s="84"/>
      <c r="D114" s="48"/>
      <c r="E114" s="51"/>
      <c r="F114" s="71"/>
      <c r="G114" s="85"/>
      <c r="H114" s="95"/>
      <c r="I114" s="72"/>
    </row>
    <row r="115" spans="1:9" s="2" customFormat="1" x14ac:dyDescent="0.2">
      <c r="A115" s="134" t="s">
        <v>39</v>
      </c>
      <c r="B115" s="135" t="s">
        <v>347</v>
      </c>
      <c r="C115" s="136"/>
      <c r="D115" s="137"/>
      <c r="E115" s="137"/>
      <c r="F115" s="137"/>
      <c r="G115" s="143">
        <f>SUM(G116:G125)</f>
        <v>7143.1657879999993</v>
      </c>
      <c r="H115" s="137"/>
      <c r="I115" s="72"/>
    </row>
    <row r="116" spans="1:9" s="2" customFormat="1" x14ac:dyDescent="0.2">
      <c r="A116" s="182" t="s">
        <v>51</v>
      </c>
      <c r="B116" s="70" t="s">
        <v>348</v>
      </c>
      <c r="C116" s="49" t="s">
        <v>37</v>
      </c>
      <c r="D116" s="48">
        <v>2</v>
      </c>
      <c r="E116" s="85">
        <v>477.87</v>
      </c>
      <c r="F116" s="170">
        <f>E116*(1+$H$7)</f>
        <v>575.068758</v>
      </c>
      <c r="G116" s="85">
        <f>F116*D116</f>
        <v>1150.137516</v>
      </c>
      <c r="H116" s="96" t="s">
        <v>395</v>
      </c>
      <c r="I116" s="72"/>
    </row>
    <row r="117" spans="1:9" s="2" customFormat="1" x14ac:dyDescent="0.2">
      <c r="A117" s="182" t="s">
        <v>52</v>
      </c>
      <c r="B117" s="70" t="s">
        <v>349</v>
      </c>
      <c r="C117" s="49" t="s">
        <v>37</v>
      </c>
      <c r="D117" s="48">
        <v>2</v>
      </c>
      <c r="E117" s="85">
        <v>44.81</v>
      </c>
      <c r="F117" s="55">
        <f t="shared" ref="F117:F125" si="21">E117*(1+$H$7)</f>
        <v>53.924354000000001</v>
      </c>
      <c r="G117" s="85">
        <f t="shared" ref="G117:G125" si="22">F117*D117</f>
        <v>107.848708</v>
      </c>
      <c r="H117" s="96" t="s">
        <v>396</v>
      </c>
      <c r="I117" s="72"/>
    </row>
    <row r="118" spans="1:9" s="2" customFormat="1" x14ac:dyDescent="0.2">
      <c r="A118" s="182" t="s">
        <v>53</v>
      </c>
      <c r="B118" s="70" t="s">
        <v>442</v>
      </c>
      <c r="C118" s="49" t="s">
        <v>37</v>
      </c>
      <c r="D118" s="48">
        <v>2</v>
      </c>
      <c r="E118" s="85">
        <v>378.08</v>
      </c>
      <c r="F118" s="55">
        <f t="shared" si="21"/>
        <v>454.981472</v>
      </c>
      <c r="G118" s="85">
        <f t="shared" si="22"/>
        <v>909.96294399999999</v>
      </c>
      <c r="H118" s="96" t="s">
        <v>443</v>
      </c>
      <c r="I118" s="72"/>
    </row>
    <row r="119" spans="1:9" s="2" customFormat="1" x14ac:dyDescent="0.2">
      <c r="A119" s="182" t="s">
        <v>190</v>
      </c>
      <c r="B119" s="74" t="s">
        <v>350</v>
      </c>
      <c r="C119" s="49" t="s">
        <v>37</v>
      </c>
      <c r="D119" s="48">
        <v>2</v>
      </c>
      <c r="E119" s="85">
        <v>88.98</v>
      </c>
      <c r="F119" s="55">
        <f t="shared" si="21"/>
        <v>107.07853200000001</v>
      </c>
      <c r="G119" s="85">
        <f t="shared" si="22"/>
        <v>214.15706400000002</v>
      </c>
      <c r="H119" s="96" t="s">
        <v>397</v>
      </c>
      <c r="I119" s="72"/>
    </row>
    <row r="120" spans="1:9" s="2" customFormat="1" x14ac:dyDescent="0.2">
      <c r="A120" s="182" t="s">
        <v>191</v>
      </c>
      <c r="B120" s="70" t="s">
        <v>351</v>
      </c>
      <c r="C120" s="49" t="s">
        <v>37</v>
      </c>
      <c r="D120" s="48">
        <v>2</v>
      </c>
      <c r="E120" s="85">
        <v>52.09</v>
      </c>
      <c r="F120" s="55">
        <f t="shared" si="21"/>
        <v>62.685106000000005</v>
      </c>
      <c r="G120" s="85">
        <f t="shared" si="22"/>
        <v>125.37021200000001</v>
      </c>
      <c r="H120" s="96" t="s">
        <v>398</v>
      </c>
      <c r="I120" s="72"/>
    </row>
    <row r="121" spans="1:9" s="2" customFormat="1" x14ac:dyDescent="0.2">
      <c r="A121" s="182" t="s">
        <v>192</v>
      </c>
      <c r="B121" s="70" t="s">
        <v>352</v>
      </c>
      <c r="C121" s="49" t="s">
        <v>37</v>
      </c>
      <c r="D121" s="48">
        <v>2</v>
      </c>
      <c r="E121" s="85">
        <v>42.67</v>
      </c>
      <c r="F121" s="55">
        <f t="shared" si="21"/>
        <v>51.349078000000006</v>
      </c>
      <c r="G121" s="85">
        <f t="shared" si="22"/>
        <v>102.69815600000001</v>
      </c>
      <c r="H121" s="96" t="s">
        <v>399</v>
      </c>
      <c r="I121" s="72"/>
    </row>
    <row r="122" spans="1:9" s="2" customFormat="1" x14ac:dyDescent="0.2">
      <c r="A122" s="182" t="s">
        <v>193</v>
      </c>
      <c r="B122" s="70" t="s">
        <v>353</v>
      </c>
      <c r="C122" s="49" t="s">
        <v>37</v>
      </c>
      <c r="D122" s="48">
        <v>2</v>
      </c>
      <c r="E122" s="85">
        <v>62.09</v>
      </c>
      <c r="F122" s="55">
        <f t="shared" si="21"/>
        <v>74.719106000000011</v>
      </c>
      <c r="G122" s="85">
        <f t="shared" si="22"/>
        <v>149.43821200000002</v>
      </c>
      <c r="H122" s="96" t="s">
        <v>400</v>
      </c>
      <c r="I122" s="72"/>
    </row>
    <row r="123" spans="1:9" s="2" customFormat="1" x14ac:dyDescent="0.2">
      <c r="A123" s="182" t="s">
        <v>194</v>
      </c>
      <c r="B123" s="70" t="s">
        <v>354</v>
      </c>
      <c r="C123" s="49" t="s">
        <v>37</v>
      </c>
      <c r="D123" s="48">
        <v>4</v>
      </c>
      <c r="E123" s="85">
        <v>347.58</v>
      </c>
      <c r="F123" s="55">
        <f t="shared" si="21"/>
        <v>418.27777199999997</v>
      </c>
      <c r="G123" s="85">
        <f t="shared" si="22"/>
        <v>1673.1110879999999</v>
      </c>
      <c r="H123" s="96" t="s">
        <v>401</v>
      </c>
      <c r="I123" s="72"/>
    </row>
    <row r="124" spans="1:9" s="2" customFormat="1" x14ac:dyDescent="0.2">
      <c r="A124" s="182" t="s">
        <v>195</v>
      </c>
      <c r="B124" s="70" t="s">
        <v>356</v>
      </c>
      <c r="C124" s="49" t="s">
        <v>37</v>
      </c>
      <c r="D124" s="48">
        <v>2</v>
      </c>
      <c r="E124" s="85">
        <v>366.84</v>
      </c>
      <c r="F124" s="55">
        <f t="shared" si="21"/>
        <v>441.45525599999996</v>
      </c>
      <c r="G124" s="85">
        <f t="shared" si="22"/>
        <v>882.91051199999993</v>
      </c>
      <c r="H124" s="96" t="s">
        <v>402</v>
      </c>
      <c r="I124" s="72"/>
    </row>
    <row r="125" spans="1:9" s="2" customFormat="1" x14ac:dyDescent="0.2">
      <c r="A125" s="182" t="s">
        <v>196</v>
      </c>
      <c r="B125" s="70" t="s">
        <v>358</v>
      </c>
      <c r="C125" s="49" t="s">
        <v>37</v>
      </c>
      <c r="D125" s="48">
        <v>4</v>
      </c>
      <c r="E125" s="85">
        <v>379.66</v>
      </c>
      <c r="F125" s="55">
        <f t="shared" si="21"/>
        <v>456.88284400000003</v>
      </c>
      <c r="G125" s="85">
        <f t="shared" si="22"/>
        <v>1827.5313760000001</v>
      </c>
      <c r="H125" s="96" t="s">
        <v>403</v>
      </c>
      <c r="I125" s="72"/>
    </row>
    <row r="126" spans="1:9" s="2" customFormat="1" x14ac:dyDescent="0.2">
      <c r="A126" s="101"/>
      <c r="B126" s="70"/>
      <c r="C126" s="49"/>
      <c r="D126" s="48"/>
      <c r="E126" s="58"/>
      <c r="F126" s="71"/>
      <c r="G126" s="58"/>
      <c r="H126" s="96"/>
      <c r="I126" s="72"/>
    </row>
    <row r="127" spans="1:9" s="2" customFormat="1" x14ac:dyDescent="0.2">
      <c r="A127" s="134" t="s">
        <v>40</v>
      </c>
      <c r="B127" s="155" t="s">
        <v>68</v>
      </c>
      <c r="C127" s="156"/>
      <c r="D127" s="157"/>
      <c r="E127" s="147"/>
      <c r="F127" s="146"/>
      <c r="G127" s="143">
        <f>SUM(G128:G138)</f>
        <v>2322.4613957599995</v>
      </c>
      <c r="H127" s="141"/>
    </row>
    <row r="128" spans="1:9" s="2" customFormat="1" ht="12" customHeight="1" x14ac:dyDescent="0.2">
      <c r="A128" s="97" t="s">
        <v>41</v>
      </c>
      <c r="B128" s="46" t="s">
        <v>96</v>
      </c>
      <c r="C128" s="49" t="s">
        <v>2</v>
      </c>
      <c r="D128" s="48">
        <f>'Memorial de Cálculo'!D128</f>
        <v>39</v>
      </c>
      <c r="E128" s="58">
        <v>4.24</v>
      </c>
      <c r="F128" s="71">
        <f t="shared" ref="F128:F138" si="23">E128*(1+$H$7)</f>
        <v>5.1024160000000007</v>
      </c>
      <c r="G128" s="58">
        <f t="shared" ref="G128:G134" si="24">D128*F128</f>
        <v>198.99422400000003</v>
      </c>
      <c r="H128" s="96" t="s">
        <v>95</v>
      </c>
    </row>
    <row r="129" spans="1:9" s="2" customFormat="1" ht="12" customHeight="1" x14ac:dyDescent="0.2">
      <c r="A129" s="97" t="s">
        <v>197</v>
      </c>
      <c r="B129" s="46" t="s">
        <v>104</v>
      </c>
      <c r="C129" s="49" t="s">
        <v>2</v>
      </c>
      <c r="D129" s="48">
        <f>'Memorial de Cálculo'!D129</f>
        <v>56.68</v>
      </c>
      <c r="E129" s="58">
        <v>2.98</v>
      </c>
      <c r="F129" s="71">
        <f t="shared" si="23"/>
        <v>3.5861320000000001</v>
      </c>
      <c r="G129" s="58">
        <f t="shared" si="24"/>
        <v>203.26196175999999</v>
      </c>
      <c r="H129" s="96" t="s">
        <v>97</v>
      </c>
    </row>
    <row r="130" spans="1:9" s="2" customFormat="1" ht="25.5" x14ac:dyDescent="0.2">
      <c r="A130" s="97" t="s">
        <v>213</v>
      </c>
      <c r="B130" s="79" t="s">
        <v>202</v>
      </c>
      <c r="C130" s="49" t="s">
        <v>2</v>
      </c>
      <c r="D130" s="48">
        <f>'Memorial de Cálculo'!D130</f>
        <v>41</v>
      </c>
      <c r="E130" s="58">
        <v>17.920000000000002</v>
      </c>
      <c r="F130" s="71">
        <f t="shared" si="23"/>
        <v>21.564928000000002</v>
      </c>
      <c r="G130" s="58">
        <f t="shared" si="24"/>
        <v>884.16204800000003</v>
      </c>
      <c r="H130" s="96" t="s">
        <v>201</v>
      </c>
    </row>
    <row r="131" spans="1:9" s="2" customFormat="1" ht="12" customHeight="1" x14ac:dyDescent="0.2">
      <c r="A131" s="97" t="s">
        <v>214</v>
      </c>
      <c r="B131" s="46" t="s">
        <v>203</v>
      </c>
      <c r="C131" s="49" t="s">
        <v>37</v>
      </c>
      <c r="D131" s="48">
        <f>'Memorial de Cálculo'!D131</f>
        <v>5</v>
      </c>
      <c r="E131" s="58">
        <v>18.2</v>
      </c>
      <c r="F131" s="71">
        <f t="shared" si="23"/>
        <v>21.901879999999998</v>
      </c>
      <c r="G131" s="58">
        <f>D131*F131</f>
        <v>109.5094</v>
      </c>
      <c r="H131" s="96" t="s">
        <v>205</v>
      </c>
    </row>
    <row r="132" spans="1:9" s="2" customFormat="1" ht="25.5" x14ac:dyDescent="0.2">
      <c r="A132" s="97" t="s">
        <v>215</v>
      </c>
      <c r="B132" s="46" t="s">
        <v>409</v>
      </c>
      <c r="C132" s="49" t="s">
        <v>2</v>
      </c>
      <c r="D132" s="48">
        <f>'Memorial de Cálculo'!D132</f>
        <v>8</v>
      </c>
      <c r="E132" s="58">
        <v>42.75</v>
      </c>
      <c r="F132" s="71">
        <f t="shared" si="23"/>
        <v>51.445349999999998</v>
      </c>
      <c r="G132" s="58">
        <f t="shared" si="24"/>
        <v>411.56279999999998</v>
      </c>
      <c r="H132" s="96" t="s">
        <v>206</v>
      </c>
    </row>
    <row r="133" spans="1:9" s="72" customFormat="1" x14ac:dyDescent="0.2">
      <c r="A133" s="97" t="s">
        <v>216</v>
      </c>
      <c r="B133" s="46" t="s">
        <v>207</v>
      </c>
      <c r="C133" s="49" t="s">
        <v>37</v>
      </c>
      <c r="D133" s="48">
        <f>'Memorial de Cálculo'!D133</f>
        <v>3</v>
      </c>
      <c r="E133" s="58">
        <v>64.459999999999994</v>
      </c>
      <c r="F133" s="71">
        <f t="shared" si="23"/>
        <v>77.571163999999996</v>
      </c>
      <c r="G133" s="58">
        <f>D133*F133</f>
        <v>232.71349199999997</v>
      </c>
      <c r="H133" s="96" t="s">
        <v>120</v>
      </c>
      <c r="I133" s="2"/>
    </row>
    <row r="134" spans="1:9" s="72" customFormat="1" x14ac:dyDescent="0.2">
      <c r="A134" s="97" t="s">
        <v>217</v>
      </c>
      <c r="B134" s="46" t="s">
        <v>412</v>
      </c>
      <c r="C134" s="49" t="s">
        <v>37</v>
      </c>
      <c r="D134" s="48">
        <f>'Memorial de Cálculo'!D134</f>
        <v>3</v>
      </c>
      <c r="E134" s="58">
        <v>34.18</v>
      </c>
      <c r="F134" s="71">
        <f t="shared" si="23"/>
        <v>41.132212000000003</v>
      </c>
      <c r="G134" s="58">
        <f t="shared" si="24"/>
        <v>123.396636</v>
      </c>
      <c r="H134" s="96" t="s">
        <v>411</v>
      </c>
      <c r="I134" s="2"/>
    </row>
    <row r="135" spans="1:9" s="72" customFormat="1" x14ac:dyDescent="0.2">
      <c r="A135" s="97" t="s">
        <v>218</v>
      </c>
      <c r="B135" s="89" t="s">
        <v>122</v>
      </c>
      <c r="C135" s="49" t="s">
        <v>37</v>
      </c>
      <c r="D135" s="48">
        <f>'Memorial de Cálculo'!D135</f>
        <v>6</v>
      </c>
      <c r="E135" s="58">
        <v>2.0299999999999998</v>
      </c>
      <c r="F135" s="71">
        <f t="shared" si="23"/>
        <v>2.4429019999999997</v>
      </c>
      <c r="G135" s="58">
        <f t="shared" ref="G135:G147" si="25">D135*F135</f>
        <v>14.657411999999997</v>
      </c>
      <c r="H135" s="96" t="s">
        <v>123</v>
      </c>
      <c r="I135" s="2"/>
    </row>
    <row r="136" spans="1:9" s="72" customFormat="1" ht="25.5" x14ac:dyDescent="0.2">
      <c r="A136" s="97" t="s">
        <v>219</v>
      </c>
      <c r="B136" s="89" t="s">
        <v>415</v>
      </c>
      <c r="C136" s="49" t="s">
        <v>37</v>
      </c>
      <c r="D136" s="48">
        <f>'Memorial de Cálculo'!D136</f>
        <v>1</v>
      </c>
      <c r="E136" s="58">
        <v>92.51</v>
      </c>
      <c r="F136" s="71">
        <f t="shared" si="23"/>
        <v>111.32653400000001</v>
      </c>
      <c r="G136" s="58">
        <f t="shared" si="25"/>
        <v>111.32653400000001</v>
      </c>
      <c r="H136" s="96" t="s">
        <v>416</v>
      </c>
      <c r="I136" s="2"/>
    </row>
    <row r="137" spans="1:9" s="72" customFormat="1" x14ac:dyDescent="0.2">
      <c r="A137" s="97" t="s">
        <v>355</v>
      </c>
      <c r="B137" s="89" t="s">
        <v>417</v>
      </c>
      <c r="C137" s="49" t="s">
        <v>37</v>
      </c>
      <c r="D137" s="48">
        <f>'Memorial de Cálculo'!D137</f>
        <v>1</v>
      </c>
      <c r="E137" s="58">
        <v>13.66</v>
      </c>
      <c r="F137" s="71">
        <f t="shared" si="23"/>
        <v>16.438444</v>
      </c>
      <c r="G137" s="58">
        <f t="shared" si="25"/>
        <v>16.438444</v>
      </c>
      <c r="H137" s="96" t="s">
        <v>420</v>
      </c>
      <c r="I137" s="2"/>
    </row>
    <row r="138" spans="1:9" s="72" customFormat="1" x14ac:dyDescent="0.2">
      <c r="A138" s="97" t="s">
        <v>357</v>
      </c>
      <c r="B138" s="89" t="s">
        <v>419</v>
      </c>
      <c r="C138" s="49" t="s">
        <v>37</v>
      </c>
      <c r="D138" s="48">
        <f>'Memorial de Cálculo'!D138</f>
        <v>1</v>
      </c>
      <c r="E138" s="58">
        <v>13.66</v>
      </c>
      <c r="F138" s="71">
        <f t="shared" si="23"/>
        <v>16.438444</v>
      </c>
      <c r="G138" s="58">
        <f t="shared" si="25"/>
        <v>16.438444</v>
      </c>
      <c r="H138" s="96" t="s">
        <v>421</v>
      </c>
      <c r="I138" s="2"/>
    </row>
    <row r="139" spans="1:9" s="72" customFormat="1" x14ac:dyDescent="0.2">
      <c r="A139" s="101"/>
      <c r="B139" s="70"/>
      <c r="C139" s="49"/>
      <c r="D139" s="48"/>
      <c r="E139" s="58"/>
      <c r="F139" s="71"/>
      <c r="G139" s="58"/>
      <c r="H139" s="96"/>
      <c r="I139" s="77"/>
    </row>
    <row r="140" spans="1:9" s="72" customFormat="1" x14ac:dyDescent="0.2">
      <c r="A140" s="134" t="s">
        <v>69</v>
      </c>
      <c r="B140" s="155" t="s">
        <v>55</v>
      </c>
      <c r="C140" s="156"/>
      <c r="D140" s="157"/>
      <c r="E140" s="147"/>
      <c r="F140" s="146"/>
      <c r="G140" s="143">
        <f>SUM(G141:G144)</f>
        <v>4193.8860647199999</v>
      </c>
      <c r="H140" s="141"/>
      <c r="I140" s="2"/>
    </row>
    <row r="141" spans="1:9" s="2" customFormat="1" x14ac:dyDescent="0.2">
      <c r="A141" s="101" t="s">
        <v>98</v>
      </c>
      <c r="B141" s="70" t="s">
        <v>199</v>
      </c>
      <c r="C141" s="47" t="s">
        <v>1</v>
      </c>
      <c r="D141" s="48">
        <f>'Memorial de Cálculo'!D141</f>
        <v>94.3</v>
      </c>
      <c r="E141" s="58">
        <v>3.83</v>
      </c>
      <c r="F141" s="71">
        <f>E141*(1+$H$7)</f>
        <v>4.6090220000000004</v>
      </c>
      <c r="G141" s="58">
        <f t="shared" si="25"/>
        <v>434.63077460000005</v>
      </c>
      <c r="H141" s="96" t="s">
        <v>425</v>
      </c>
      <c r="I141" s="77"/>
    </row>
    <row r="142" spans="1:9" s="2" customFormat="1" x14ac:dyDescent="0.2">
      <c r="A142" s="101" t="s">
        <v>99</v>
      </c>
      <c r="B142" s="70" t="s">
        <v>200</v>
      </c>
      <c r="C142" s="47" t="s">
        <v>1</v>
      </c>
      <c r="D142" s="48">
        <f>'Memorial de Cálculo'!D142</f>
        <v>94.3</v>
      </c>
      <c r="E142" s="58">
        <v>12.95</v>
      </c>
      <c r="F142" s="71">
        <f t="shared" ref="F142:F144" si="26">E142*(1+$H$7)</f>
        <v>15.58403</v>
      </c>
      <c r="G142" s="58">
        <f t="shared" si="25"/>
        <v>1469.5740289999999</v>
      </c>
      <c r="H142" s="96" t="s">
        <v>426</v>
      </c>
      <c r="I142" s="77"/>
    </row>
    <row r="143" spans="1:9" s="2" customFormat="1" x14ac:dyDescent="0.2">
      <c r="A143" s="101" t="s">
        <v>404</v>
      </c>
      <c r="B143" s="70" t="s">
        <v>423</v>
      </c>
      <c r="C143" s="49" t="s">
        <v>1</v>
      </c>
      <c r="D143" s="48">
        <f>'Memorial de Cálculo'!D143</f>
        <v>93.36</v>
      </c>
      <c r="E143" s="58">
        <v>4.88</v>
      </c>
      <c r="F143" s="71">
        <f t="shared" si="26"/>
        <v>5.872592</v>
      </c>
      <c r="G143" s="58">
        <f t="shared" si="25"/>
        <v>548.26518911999995</v>
      </c>
      <c r="H143" s="96" t="s">
        <v>427</v>
      </c>
      <c r="I143" s="77"/>
    </row>
    <row r="144" spans="1:9" s="2" customFormat="1" x14ac:dyDescent="0.2">
      <c r="A144" s="101" t="s">
        <v>405</v>
      </c>
      <c r="B144" s="70" t="s">
        <v>428</v>
      </c>
      <c r="C144" s="49" t="s">
        <v>1</v>
      </c>
      <c r="D144" s="48">
        <f>'Memorial de Cálculo'!D144</f>
        <v>93.36</v>
      </c>
      <c r="E144" s="58">
        <v>15.5</v>
      </c>
      <c r="F144" s="71">
        <f t="shared" si="26"/>
        <v>18.652699999999999</v>
      </c>
      <c r="G144" s="58">
        <f t="shared" si="25"/>
        <v>1741.416072</v>
      </c>
      <c r="H144" s="96" t="s">
        <v>429</v>
      </c>
      <c r="I144" s="77"/>
    </row>
    <row r="145" spans="1:9" s="2" customFormat="1" x14ac:dyDescent="0.2">
      <c r="A145" s="101"/>
      <c r="B145" s="70"/>
      <c r="C145" s="49"/>
      <c r="D145" s="48"/>
      <c r="E145" s="58"/>
      <c r="F145" s="71"/>
      <c r="G145" s="58"/>
      <c r="H145" s="96"/>
      <c r="I145" s="77"/>
    </row>
    <row r="146" spans="1:9" s="2" customFormat="1" x14ac:dyDescent="0.2">
      <c r="A146" s="134" t="s">
        <v>70</v>
      </c>
      <c r="B146" s="155" t="s">
        <v>124</v>
      </c>
      <c r="C146" s="156"/>
      <c r="D146" s="157"/>
      <c r="E146" s="147"/>
      <c r="F146" s="146"/>
      <c r="G146" s="143">
        <f>G147</f>
        <v>638.63174430000004</v>
      </c>
      <c r="H146" s="141"/>
      <c r="I146" s="77"/>
    </row>
    <row r="147" spans="1:9" s="2" customFormat="1" x14ac:dyDescent="0.2">
      <c r="A147" s="105" t="s">
        <v>71</v>
      </c>
      <c r="B147" s="82" t="s">
        <v>125</v>
      </c>
      <c r="C147" s="81" t="s">
        <v>1</v>
      </c>
      <c r="D147" s="80">
        <f>'Memorial de Cálculo'!D147</f>
        <v>70.290000000000006</v>
      </c>
      <c r="E147" s="166">
        <v>7.55</v>
      </c>
      <c r="F147" s="167">
        <f>E147*(1+$H$7)</f>
        <v>9.0856700000000004</v>
      </c>
      <c r="G147" s="166">
        <f t="shared" si="25"/>
        <v>638.63174430000004</v>
      </c>
      <c r="H147" s="168" t="s">
        <v>126</v>
      </c>
      <c r="I147" s="77"/>
    </row>
    <row r="148" spans="1:9" s="2" customFormat="1" x14ac:dyDescent="0.2">
      <c r="A148" s="99"/>
      <c r="B148" s="83"/>
      <c r="C148" s="84"/>
      <c r="D148" s="77"/>
      <c r="E148" s="85"/>
      <c r="F148" s="86"/>
      <c r="G148" s="85"/>
      <c r="H148" s="106"/>
      <c r="I148" s="77"/>
    </row>
    <row r="149" spans="1:9" s="2" customFormat="1" ht="15.75" customHeight="1" thickBot="1" x14ac:dyDescent="0.25">
      <c r="A149" s="268" t="s">
        <v>210</v>
      </c>
      <c r="B149" s="269"/>
      <c r="C149" s="269"/>
      <c r="D149" s="269"/>
      <c r="E149" s="269"/>
      <c r="F149" s="269"/>
      <c r="G149" s="270">
        <f>SUM(G10,G18,G37,G62,G67,G70,G77,G87,G140,G127,G146,G96,G115)</f>
        <v>181770.83467180002</v>
      </c>
      <c r="H149" s="271"/>
      <c r="I149" s="77"/>
    </row>
    <row r="150" spans="1:9" s="2" customFormat="1" x14ac:dyDescent="0.2">
      <c r="A150" s="22"/>
      <c r="B150" s="23"/>
      <c r="C150" s="24"/>
      <c r="D150" s="25"/>
      <c r="E150" s="24"/>
      <c r="F150" s="24"/>
      <c r="G150" s="26"/>
      <c r="H150" s="27"/>
      <c r="I150" s="7"/>
    </row>
    <row r="151" spans="1:9" s="2" customFormat="1" x14ac:dyDescent="0.2">
      <c r="A151" s="28"/>
      <c r="B151" s="4" t="s">
        <v>466</v>
      </c>
      <c r="C151" s="5"/>
      <c r="D151" s="6"/>
      <c r="E151" s="5"/>
      <c r="F151" s="5"/>
      <c r="G151" s="7"/>
      <c r="H151" s="29"/>
      <c r="I151" s="7"/>
    </row>
    <row r="152" spans="1:9" x14ac:dyDescent="0.2">
      <c r="A152" s="28"/>
      <c r="B152" s="4"/>
      <c r="C152" s="5"/>
      <c r="D152" s="6"/>
      <c r="E152" s="5"/>
      <c r="F152" s="5"/>
      <c r="G152" s="7"/>
      <c r="H152" s="29"/>
      <c r="I152" s="2"/>
    </row>
    <row r="153" spans="1:9" x14ac:dyDescent="0.2">
      <c r="A153" s="28"/>
      <c r="B153" s="4"/>
      <c r="C153" s="5"/>
      <c r="D153" s="6"/>
      <c r="E153" s="5"/>
      <c r="F153" s="5"/>
      <c r="G153" s="7"/>
      <c r="H153" s="29"/>
      <c r="I153" s="2"/>
    </row>
    <row r="154" spans="1:9" x14ac:dyDescent="0.2">
      <c r="A154" s="30"/>
      <c r="B154" s="8" t="s">
        <v>42</v>
      </c>
      <c r="C154" s="5"/>
      <c r="D154" s="6"/>
      <c r="E154" s="5"/>
      <c r="F154" s="5"/>
      <c r="G154" s="7"/>
      <c r="H154" s="29"/>
      <c r="I154" s="2"/>
    </row>
    <row r="155" spans="1:9" x14ac:dyDescent="0.2">
      <c r="A155" s="30"/>
      <c r="B155" s="8" t="s">
        <v>359</v>
      </c>
      <c r="C155" s="5"/>
      <c r="D155" s="272" t="s">
        <v>131</v>
      </c>
      <c r="E155" s="272"/>
      <c r="F155" s="272"/>
      <c r="G155" s="7"/>
      <c r="H155" s="29"/>
      <c r="I155" s="2"/>
    </row>
    <row r="156" spans="1:9" x14ac:dyDescent="0.2">
      <c r="A156" s="30"/>
      <c r="B156" s="8" t="s">
        <v>467</v>
      </c>
      <c r="C156" s="5"/>
      <c r="D156" s="261" t="s">
        <v>132</v>
      </c>
      <c r="E156" s="261"/>
      <c r="F156" s="261"/>
      <c r="G156" s="7"/>
      <c r="H156" s="29"/>
      <c r="I156" s="2"/>
    </row>
    <row r="157" spans="1:9" ht="13.5" thickBot="1" x14ac:dyDescent="0.25">
      <c r="A157" s="31"/>
      <c r="B157" s="9"/>
      <c r="C157" s="3"/>
      <c r="D157" s="243"/>
      <c r="E157" s="243"/>
      <c r="F157" s="243"/>
      <c r="G157" s="3"/>
      <c r="H157" s="32"/>
      <c r="I157" s="2"/>
    </row>
    <row r="158" spans="1:9" x14ac:dyDescent="0.2">
      <c r="A158" s="8"/>
      <c r="B158" s="4"/>
      <c r="C158" s="5"/>
      <c r="D158" s="6"/>
      <c r="E158" s="8"/>
      <c r="F158" s="8"/>
      <c r="G158" s="7"/>
      <c r="H158" s="2"/>
      <c r="I158" s="2"/>
    </row>
    <row r="159" spans="1:9" x14ac:dyDescent="0.2">
      <c r="A159" s="8"/>
      <c r="B159" s="4"/>
      <c r="C159" s="5"/>
      <c r="D159" s="6"/>
      <c r="E159" s="8"/>
      <c r="F159" s="8"/>
      <c r="G159" s="7"/>
      <c r="H159" s="2"/>
      <c r="I159" s="2"/>
    </row>
    <row r="160" spans="1:9" x14ac:dyDescent="0.2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">
      <c r="A162" s="43"/>
      <c r="B162" s="43"/>
      <c r="C162" s="43"/>
      <c r="D162" s="43"/>
      <c r="E162" s="43"/>
      <c r="F162" s="43"/>
      <c r="G162" s="43"/>
      <c r="H162" s="43"/>
    </row>
    <row r="163" spans="1:9" x14ac:dyDescent="0.2">
      <c r="A163" s="43"/>
      <c r="B163" s="43"/>
      <c r="C163" s="43"/>
      <c r="D163" s="43"/>
      <c r="E163" s="43"/>
      <c r="F163" s="43"/>
      <c r="G163" s="43"/>
      <c r="H163" s="43"/>
    </row>
    <row r="164" spans="1:9" x14ac:dyDescent="0.2">
      <c r="A164" s="43"/>
      <c r="B164" s="43"/>
      <c r="C164" s="43"/>
      <c r="D164" s="43"/>
      <c r="E164" s="43"/>
      <c r="F164" s="43"/>
      <c r="G164" s="43"/>
      <c r="H164" s="43"/>
    </row>
  </sheetData>
  <mergeCells count="20">
    <mergeCell ref="G8:G9"/>
    <mergeCell ref="H8:H9"/>
    <mergeCell ref="A149:F149"/>
    <mergeCell ref="G149:H149"/>
    <mergeCell ref="D157:F157"/>
    <mergeCell ref="D156:F156"/>
    <mergeCell ref="D155:F155"/>
    <mergeCell ref="E8:E9"/>
    <mergeCell ref="F8:F9"/>
    <mergeCell ref="A2:B3"/>
    <mergeCell ref="C2:H3"/>
    <mergeCell ref="A5:B5"/>
    <mergeCell ref="C5:H5"/>
    <mergeCell ref="C6:H6"/>
    <mergeCell ref="A6:B6"/>
    <mergeCell ref="A7:B7"/>
    <mergeCell ref="A8:A9"/>
    <mergeCell ref="B8:B9"/>
    <mergeCell ref="C8:C9"/>
    <mergeCell ref="D8:D9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landscape" horizontalDpi="300" verticalDpi="300" r:id="rId1"/>
  <headerFooter alignWithMargins="0"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8"/>
  <sheetViews>
    <sheetView workbookViewId="0">
      <selection activeCell="T17" sqref="T17"/>
    </sheetView>
  </sheetViews>
  <sheetFormatPr defaultColWidth="11.42578125" defaultRowHeight="12.75" x14ac:dyDescent="0.2"/>
  <cols>
    <col min="1" max="1" width="6.28515625" style="1" customWidth="1"/>
    <col min="2" max="2" width="39" style="1" customWidth="1"/>
    <col min="3" max="3" width="9" style="1" customWidth="1"/>
    <col min="4" max="4" width="6.85546875" style="1" customWidth="1"/>
    <col min="5" max="5" width="10.140625" style="1" customWidth="1"/>
    <col min="6" max="6" width="6.85546875" style="1" customWidth="1"/>
    <col min="7" max="7" width="10.85546875" style="1" bestFit="1" customWidth="1"/>
    <col min="8" max="8" width="5.85546875" style="1" customWidth="1"/>
    <col min="9" max="9" width="11.28515625" style="1" customWidth="1"/>
    <col min="10" max="10" width="6.42578125" style="1" customWidth="1"/>
    <col min="11" max="11" width="9.85546875" style="1" customWidth="1"/>
    <col min="12" max="12" width="6.42578125" style="1" bestFit="1" customWidth="1"/>
    <col min="13" max="13" width="7.28515625" style="1" customWidth="1"/>
    <col min="14" max="14" width="11" style="1" customWidth="1"/>
    <col min="15" max="16384" width="11.42578125" style="1"/>
  </cols>
  <sheetData>
    <row r="1" spans="1:16" ht="16.5" customHeight="1" x14ac:dyDescent="0.3">
      <c r="A1" s="121"/>
      <c r="B1" s="122"/>
      <c r="C1" s="122"/>
      <c r="D1" s="122"/>
      <c r="E1" s="122"/>
      <c r="F1" s="122"/>
      <c r="G1" s="122"/>
      <c r="H1" s="122"/>
      <c r="I1" s="172"/>
      <c r="J1" s="183"/>
      <c r="K1" s="183"/>
      <c r="L1" s="183"/>
      <c r="M1" s="183"/>
      <c r="N1" s="184"/>
    </row>
    <row r="2" spans="1:16" ht="16.5" customHeight="1" x14ac:dyDescent="0.2">
      <c r="A2" s="275" t="s">
        <v>468</v>
      </c>
      <c r="B2" s="276"/>
      <c r="C2" s="276"/>
      <c r="D2" s="276"/>
      <c r="E2" s="276"/>
      <c r="F2" s="276"/>
      <c r="G2" s="245" t="s">
        <v>433</v>
      </c>
      <c r="H2" s="245"/>
      <c r="I2" s="245"/>
      <c r="J2" s="245"/>
      <c r="K2" s="245"/>
      <c r="L2" s="245"/>
      <c r="M2" s="245"/>
      <c r="N2" s="246"/>
    </row>
    <row r="3" spans="1:16" ht="26.25" customHeight="1" x14ac:dyDescent="0.2">
      <c r="A3" s="275"/>
      <c r="B3" s="276"/>
      <c r="C3" s="276"/>
      <c r="D3" s="276"/>
      <c r="E3" s="276"/>
      <c r="F3" s="276"/>
      <c r="G3" s="245"/>
      <c r="H3" s="245"/>
      <c r="I3" s="245"/>
      <c r="J3" s="245"/>
      <c r="K3" s="245"/>
      <c r="L3" s="245"/>
      <c r="M3" s="245"/>
      <c r="N3" s="246"/>
    </row>
    <row r="4" spans="1:16" ht="16.5" customHeight="1" thickBot="1" x14ac:dyDescent="0.35">
      <c r="A4" s="171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6"/>
    </row>
    <row r="5" spans="1:16" ht="15.75" x14ac:dyDescent="0.25">
      <c r="A5" s="280" t="str">
        <f>'Orçamento Final'!A5</f>
        <v>Obra: Construção de Espaço Comunitário no Cemitério Municipal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175"/>
      <c r="N5" s="176"/>
      <c r="P5"/>
    </row>
    <row r="6" spans="1:16" ht="15.75" x14ac:dyDescent="0.25">
      <c r="A6" s="173" t="str">
        <f>'Orçamento Final'!A6</f>
        <v>Endereço: Rua Afonso Oliboni, esq. com a Rua Caçador, SN, Centro, Bandeirante/SC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8"/>
      <c r="M6" s="209"/>
      <c r="N6" s="174"/>
    </row>
    <row r="7" spans="1:16" ht="16.5" thickBot="1" x14ac:dyDescent="0.3">
      <c r="A7" s="282" t="str">
        <f>'Orçamento Final'!A7</f>
        <v>Proprietário: Prefeitura Municipal de Bandeirante</v>
      </c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177"/>
      <c r="M7" s="178"/>
      <c r="N7" s="179"/>
    </row>
    <row r="8" spans="1:16" ht="15" customHeight="1" x14ac:dyDescent="0.2">
      <c r="A8" s="107"/>
      <c r="B8" s="61"/>
      <c r="C8" s="13"/>
      <c r="D8" s="13"/>
      <c r="E8" s="278" t="s">
        <v>12</v>
      </c>
      <c r="F8" s="279"/>
      <c r="G8" s="279"/>
      <c r="H8" s="279"/>
      <c r="I8" s="279"/>
      <c r="J8" s="279"/>
      <c r="K8" s="13"/>
      <c r="L8" s="13"/>
      <c r="M8" s="13"/>
      <c r="N8" s="108"/>
    </row>
    <row r="9" spans="1:16" ht="15" customHeight="1" x14ac:dyDescent="0.2">
      <c r="A9" s="109" t="s">
        <v>4</v>
      </c>
      <c r="B9" s="63" t="s">
        <v>148</v>
      </c>
      <c r="C9" s="60">
        <v>1</v>
      </c>
      <c r="D9" s="64"/>
      <c r="E9" s="60">
        <v>2</v>
      </c>
      <c r="F9" s="64"/>
      <c r="G9" s="60">
        <v>3</v>
      </c>
      <c r="H9" s="64"/>
      <c r="I9" s="60">
        <v>4</v>
      </c>
      <c r="J9" s="64"/>
      <c r="K9" s="60">
        <v>5</v>
      </c>
      <c r="L9" s="64"/>
      <c r="M9" s="14"/>
      <c r="N9" s="110" t="s">
        <v>3</v>
      </c>
    </row>
    <row r="10" spans="1:16" ht="15" customHeight="1" x14ac:dyDescent="0.2">
      <c r="A10" s="111"/>
      <c r="B10" s="62"/>
      <c r="C10" s="65" t="s">
        <v>5</v>
      </c>
      <c r="D10" s="65" t="s">
        <v>6</v>
      </c>
      <c r="E10" s="65" t="s">
        <v>5</v>
      </c>
      <c r="F10" s="65" t="s">
        <v>6</v>
      </c>
      <c r="G10" s="65" t="s">
        <v>5</v>
      </c>
      <c r="H10" s="65" t="s">
        <v>6</v>
      </c>
      <c r="I10" s="65" t="s">
        <v>5</v>
      </c>
      <c r="J10" s="65" t="s">
        <v>6</v>
      </c>
      <c r="K10" s="65" t="s">
        <v>5</v>
      </c>
      <c r="L10" s="65" t="s">
        <v>6</v>
      </c>
      <c r="M10" s="65" t="s">
        <v>6</v>
      </c>
      <c r="N10" s="112" t="s">
        <v>5</v>
      </c>
    </row>
    <row r="11" spans="1:16" ht="15" customHeight="1" x14ac:dyDescent="0.2">
      <c r="A11" s="109">
        <v>1</v>
      </c>
      <c r="B11" s="198" t="str">
        <f>'Orçamento Final'!B10</f>
        <v>SERVIÇOS PRELIMINARES</v>
      </c>
      <c r="C11" s="21">
        <f>N11*D11/100</f>
        <v>9001.4863936799993</v>
      </c>
      <c r="D11" s="21">
        <v>100</v>
      </c>
      <c r="E11" s="21"/>
      <c r="F11" s="21"/>
      <c r="G11" s="21"/>
      <c r="H11" s="21"/>
      <c r="I11" s="21"/>
      <c r="J11" s="21"/>
      <c r="K11" s="21"/>
      <c r="L11" s="21"/>
      <c r="M11" s="21">
        <f>(N11/$N$25*100)</f>
        <v>4.9521070912904221</v>
      </c>
      <c r="N11" s="194">
        <f>'Orçamento Final'!G10</f>
        <v>9001.4863936799993</v>
      </c>
    </row>
    <row r="12" spans="1:16" ht="15" customHeight="1" x14ac:dyDescent="0.2">
      <c r="A12" s="109">
        <v>3</v>
      </c>
      <c r="B12" s="199" t="str">
        <f>'Orçamento Final'!B18</f>
        <v>INFRAESTRUTURA</v>
      </c>
      <c r="C12" s="195">
        <f>N12*D12/100</f>
        <v>15927.244012239998</v>
      </c>
      <c r="D12" s="21">
        <v>100</v>
      </c>
      <c r="E12" s="21"/>
      <c r="F12" s="21"/>
      <c r="G12" s="21"/>
      <c r="H12" s="21"/>
      <c r="I12" s="21"/>
      <c r="J12" s="21"/>
      <c r="K12" s="21"/>
      <c r="L12" s="21"/>
      <c r="M12" s="21">
        <f t="shared" ref="M12:M23" si="0">(N12/$N$25*100)</f>
        <v>8.7622659823275573</v>
      </c>
      <c r="N12" s="194">
        <f>'Orçamento Final'!G18</f>
        <v>15927.24401224</v>
      </c>
    </row>
    <row r="13" spans="1:16" ht="15" customHeight="1" x14ac:dyDescent="0.2">
      <c r="A13" s="109">
        <v>4</v>
      </c>
      <c r="B13" s="199" t="str">
        <f>'Orçamento Final'!B37</f>
        <v>SUPRAESTRUTURA</v>
      </c>
      <c r="C13" s="195">
        <f>N13*D13/100</f>
        <v>18089.828242530002</v>
      </c>
      <c r="D13" s="21">
        <v>30</v>
      </c>
      <c r="E13" s="21">
        <f>N13*F13/100</f>
        <v>30149.713737550002</v>
      </c>
      <c r="F13" s="21">
        <v>50</v>
      </c>
      <c r="G13" s="21">
        <f>N13*H13/100</f>
        <v>12059.885495020002</v>
      </c>
      <c r="H13" s="21">
        <v>20</v>
      </c>
      <c r="I13" s="21"/>
      <c r="J13" s="21"/>
      <c r="K13" s="21"/>
      <c r="L13" s="21"/>
      <c r="M13" s="21">
        <f t="shared" si="0"/>
        <v>33.173323753491502</v>
      </c>
      <c r="N13" s="194">
        <f>'Orçamento Final'!G37</f>
        <v>60299.427475100005</v>
      </c>
    </row>
    <row r="14" spans="1:16" ht="15" customHeight="1" x14ac:dyDescent="0.2">
      <c r="A14" s="109">
        <v>5</v>
      </c>
      <c r="B14" s="199" t="str">
        <f>'Orçamento Final'!B62</f>
        <v>PAREDES E DIVISÓRIAS</v>
      </c>
      <c r="C14" s="195"/>
      <c r="D14" s="21"/>
      <c r="E14" s="21">
        <f>N14*F14/100</f>
        <v>3886.4544294400007</v>
      </c>
      <c r="F14" s="21">
        <v>50</v>
      </c>
      <c r="G14" s="21">
        <f>N14*H14/100</f>
        <v>3886.4544294400007</v>
      </c>
      <c r="H14" s="21">
        <v>50</v>
      </c>
      <c r="I14" s="187"/>
      <c r="K14" s="187"/>
      <c r="L14" s="187"/>
      <c r="M14" s="21">
        <f t="shared" si="0"/>
        <v>4.2762134381538894</v>
      </c>
      <c r="N14" s="194">
        <f>'Orçamento Final'!G62</f>
        <v>7772.9088588800014</v>
      </c>
    </row>
    <row r="15" spans="1:16" ht="15" customHeight="1" x14ac:dyDescent="0.2">
      <c r="A15" s="109">
        <v>6</v>
      </c>
      <c r="B15" s="200" t="str">
        <f>'Orçamento Final'!B67</f>
        <v>COBERTURA</v>
      </c>
      <c r="C15" s="21"/>
      <c r="D15" s="21"/>
      <c r="E15" s="21"/>
      <c r="F15" s="21"/>
      <c r="G15" s="21">
        <f>N15*H15/100</f>
        <v>9835.6303240800007</v>
      </c>
      <c r="H15" s="21">
        <v>50</v>
      </c>
      <c r="I15" s="21">
        <f>N15*J15/100</f>
        <v>9835.6303240800007</v>
      </c>
      <c r="J15" s="21">
        <v>50</v>
      </c>
      <c r="K15" s="187"/>
      <c r="L15" s="187"/>
      <c r="M15" s="21">
        <f t="shared" si="0"/>
        <v>10.822011508984838</v>
      </c>
      <c r="N15" s="194">
        <f>'Orçamento Final'!G67</f>
        <v>19671.260648160001</v>
      </c>
    </row>
    <row r="16" spans="1:16" ht="15" customHeight="1" x14ac:dyDescent="0.2">
      <c r="A16" s="109">
        <v>7</v>
      </c>
      <c r="B16" s="200" t="str">
        <f>'Orçamento Final'!B70</f>
        <v>ESQUADRIAS E VIDROS</v>
      </c>
      <c r="C16" s="21"/>
      <c r="D16" s="21"/>
      <c r="E16" s="21"/>
      <c r="F16" s="21"/>
      <c r="G16" s="21"/>
      <c r="H16" s="21"/>
      <c r="I16" s="21"/>
      <c r="J16" s="21"/>
      <c r="K16" s="21">
        <f>N16*L16/100</f>
        <v>12062.08904076</v>
      </c>
      <c r="L16" s="21">
        <v>100</v>
      </c>
      <c r="M16" s="21">
        <f t="shared" si="0"/>
        <v>6.635877016540606</v>
      </c>
      <c r="N16" s="194">
        <f>'Orçamento Final'!G70</f>
        <v>12062.08904076</v>
      </c>
    </row>
    <row r="17" spans="1:14" ht="15" customHeight="1" x14ac:dyDescent="0.2">
      <c r="A17" s="109">
        <v>8</v>
      </c>
      <c r="B17" s="198" t="str">
        <f>'Orçamento Final'!B77</f>
        <v>REVESTIMENTO INTERNO/EXTERNO</v>
      </c>
      <c r="C17" s="21"/>
      <c r="D17" s="21"/>
      <c r="E17" s="21"/>
      <c r="F17" s="21"/>
      <c r="G17" s="21">
        <f>N17*H17/100</f>
        <v>10576.859800650003</v>
      </c>
      <c r="H17" s="21">
        <v>50</v>
      </c>
      <c r="I17" s="21">
        <f>N17*J17/100</f>
        <v>10576.859800650003</v>
      </c>
      <c r="J17" s="21">
        <v>50</v>
      </c>
      <c r="K17" s="21"/>
      <c r="L17" s="21"/>
      <c r="M17" s="21">
        <f t="shared" si="0"/>
        <v>11.637576313875945</v>
      </c>
      <c r="N17" s="194">
        <f>'Orçamento Final'!G77</f>
        <v>21153.719601300003</v>
      </c>
    </row>
    <row r="18" spans="1:14" ht="15" customHeight="1" x14ac:dyDescent="0.2">
      <c r="A18" s="109">
        <v>9</v>
      </c>
      <c r="B18" s="198" t="str">
        <f>'Orçamento Final'!B87</f>
        <v>PAVIMENTAÇÕES</v>
      </c>
      <c r="C18" s="21"/>
      <c r="D18" s="21"/>
      <c r="F18" s="187"/>
      <c r="G18" s="21"/>
      <c r="H18" s="21"/>
      <c r="I18" s="21">
        <f>N18*J18/100</f>
        <v>10364.3180003</v>
      </c>
      <c r="J18" s="21">
        <v>100</v>
      </c>
      <c r="K18" s="21"/>
      <c r="L18" s="21"/>
      <c r="M18" s="21">
        <f t="shared" si="0"/>
        <v>5.7018597174918089</v>
      </c>
      <c r="N18" s="194">
        <f>'Orçamento Final'!G87</f>
        <v>10364.3180003</v>
      </c>
    </row>
    <row r="19" spans="1:14" ht="15" customHeight="1" x14ac:dyDescent="0.2">
      <c r="A19" s="109">
        <v>10</v>
      </c>
      <c r="B19" s="198" t="str">
        <f>'Orçamento Final'!B96</f>
        <v xml:space="preserve">INSTALAÇÕES HIDROSSANITÁRIAS </v>
      </c>
      <c r="C19" s="21"/>
      <c r="D19" s="21"/>
      <c r="E19" s="21">
        <f>N19*F19/100</f>
        <v>5610.1178243000004</v>
      </c>
      <c r="F19" s="21">
        <v>50</v>
      </c>
      <c r="G19" s="21"/>
      <c r="H19" s="21"/>
      <c r="I19" s="21">
        <f>N19*J19/100</f>
        <v>5610.1178243000004</v>
      </c>
      <c r="J19" s="21">
        <v>50</v>
      </c>
      <c r="K19" s="21"/>
      <c r="L19" s="21"/>
      <c r="M19" s="21">
        <f t="shared" si="0"/>
        <v>6.1727370448944257</v>
      </c>
      <c r="N19" s="194">
        <f>'Orçamento Final'!G96</f>
        <v>11220.235648600001</v>
      </c>
    </row>
    <row r="20" spans="1:14" ht="15" customHeight="1" x14ac:dyDescent="0.2">
      <c r="A20" s="109">
        <v>11</v>
      </c>
      <c r="B20" s="198" t="str">
        <f>'Orçamento Final'!B115</f>
        <v>LOUÇAS E METAIS SANITÁRIOS</v>
      </c>
      <c r="C20" s="21"/>
      <c r="D20" s="21"/>
      <c r="E20" s="21"/>
      <c r="F20" s="21"/>
      <c r="G20" s="21"/>
      <c r="H20" s="21"/>
      <c r="I20" s="21"/>
      <c r="J20" s="21"/>
      <c r="K20" s="21">
        <f>N20*L20/100</f>
        <v>7143.1657879999993</v>
      </c>
      <c r="L20" s="21">
        <v>100</v>
      </c>
      <c r="M20" s="21">
        <f t="shared" si="0"/>
        <v>3.9297645306506328</v>
      </c>
      <c r="N20" s="194">
        <f>'Orçamento Final'!G115</f>
        <v>7143.1657879999993</v>
      </c>
    </row>
    <row r="21" spans="1:14" ht="15" customHeight="1" x14ac:dyDescent="0.2">
      <c r="A21" s="109">
        <v>12</v>
      </c>
      <c r="B21" s="198" t="str">
        <f>'Orçamento Final'!B127</f>
        <v>INSTALAÇÃO ELÉTRICA</v>
      </c>
      <c r="C21" s="21"/>
      <c r="D21" s="21"/>
      <c r="E21" s="21"/>
      <c r="F21" s="21"/>
      <c r="G21" s="21"/>
      <c r="H21" s="21"/>
      <c r="I21" s="21"/>
      <c r="J21" s="21"/>
      <c r="K21" s="21">
        <f>N21*L21/100</f>
        <v>2322.4613957599995</v>
      </c>
      <c r="L21" s="21">
        <v>100</v>
      </c>
      <c r="M21" s="21">
        <f t="shared" si="0"/>
        <v>1.2776864891187667</v>
      </c>
      <c r="N21" s="194">
        <f>'Orçamento Final'!G127</f>
        <v>2322.4613957599995</v>
      </c>
    </row>
    <row r="22" spans="1:14" ht="15" customHeight="1" x14ac:dyDescent="0.2">
      <c r="A22" s="109">
        <v>13</v>
      </c>
      <c r="B22" s="198" t="str">
        <f>'Orçamento Final'!B140</f>
        <v>PINTURA</v>
      </c>
      <c r="C22" s="195"/>
      <c r="D22" s="21"/>
      <c r="E22" s="21"/>
      <c r="F22" s="21"/>
      <c r="G22" s="21"/>
      <c r="H22" s="21"/>
      <c r="I22" s="21"/>
      <c r="J22" s="21"/>
      <c r="K22" s="21">
        <f>N22*L22/100</f>
        <v>4193.8860647199999</v>
      </c>
      <c r="L22" s="21">
        <v>100</v>
      </c>
      <c r="M22" s="21">
        <f t="shared" si="0"/>
        <v>2.3072381618824354</v>
      </c>
      <c r="N22" s="194">
        <f>'Orçamento Final'!G140</f>
        <v>4193.8860647199999</v>
      </c>
    </row>
    <row r="23" spans="1:14" ht="15" customHeight="1" x14ac:dyDescent="0.2">
      <c r="A23" s="109">
        <v>14</v>
      </c>
      <c r="B23" s="198" t="str">
        <f>'Orçamento Final'!B146</f>
        <v>SERVIÇOS DIVERSOS</v>
      </c>
      <c r="C23" s="21"/>
      <c r="D23" s="21"/>
      <c r="E23" s="21"/>
      <c r="F23" s="21"/>
      <c r="G23" s="21"/>
      <c r="H23" s="21"/>
      <c r="I23" s="21"/>
      <c r="J23" s="21"/>
      <c r="K23" s="21">
        <f>N23*L23/100</f>
        <v>638.63174430000004</v>
      </c>
      <c r="L23" s="21">
        <v>100</v>
      </c>
      <c r="M23" s="21">
        <f t="shared" si="0"/>
        <v>0.35133895129716181</v>
      </c>
      <c r="N23" s="194">
        <f>'Orçamento Final'!G146</f>
        <v>638.63174430000004</v>
      </c>
    </row>
    <row r="24" spans="1:14" ht="15" customHeight="1" x14ac:dyDescent="0.2">
      <c r="A24" s="115"/>
      <c r="B24" s="11"/>
      <c r="C24" s="21"/>
      <c r="D24" s="196"/>
      <c r="E24" s="197"/>
      <c r="F24" s="196"/>
      <c r="G24" s="197"/>
      <c r="H24" s="196"/>
      <c r="I24" s="197"/>
      <c r="J24" s="196"/>
      <c r="K24" s="196"/>
      <c r="L24" s="196"/>
      <c r="M24" s="21"/>
      <c r="N24" s="194"/>
    </row>
    <row r="25" spans="1:14" ht="15" customHeight="1" x14ac:dyDescent="0.2">
      <c r="A25" s="210"/>
      <c r="B25" s="201" t="s">
        <v>8</v>
      </c>
      <c r="C25" s="202">
        <f>SUM(C11:C24)</f>
        <v>43018.558648449995</v>
      </c>
      <c r="D25" s="203"/>
      <c r="E25" s="202">
        <f>SUM(E11:E24)</f>
        <v>39646.285991290009</v>
      </c>
      <c r="F25" s="203"/>
      <c r="G25" s="202">
        <f>SUM(G11:G24)</f>
        <v>36358.830049190008</v>
      </c>
      <c r="H25" s="203"/>
      <c r="I25" s="202">
        <f>SUM(I11:I24)</f>
        <v>36386.925949330005</v>
      </c>
      <c r="J25" s="203"/>
      <c r="K25" s="202">
        <f>SUM(K11:K24)</f>
        <v>26360.23403354</v>
      </c>
      <c r="L25" s="204"/>
      <c r="M25" s="205">
        <f>SUM(M11:M24)</f>
        <v>100</v>
      </c>
      <c r="N25" s="211">
        <f>SUM(N11:N24)</f>
        <v>181770.83467180002</v>
      </c>
    </row>
    <row r="26" spans="1:14" ht="15" customHeight="1" x14ac:dyDescent="0.2">
      <c r="A26" s="114" t="s">
        <v>4</v>
      </c>
      <c r="B26" s="206" t="s">
        <v>9</v>
      </c>
      <c r="C26" s="66">
        <f>+C25</f>
        <v>43018.558648449995</v>
      </c>
      <c r="D26" s="67"/>
      <c r="E26" s="66">
        <f>E25+C26</f>
        <v>82664.844639740011</v>
      </c>
      <c r="F26" s="67"/>
      <c r="G26" s="66">
        <f>G25+E26</f>
        <v>119023.67468893001</v>
      </c>
      <c r="H26" s="67"/>
      <c r="I26" s="66">
        <f>I25+G26</f>
        <v>155410.60063826002</v>
      </c>
      <c r="J26" s="67"/>
      <c r="K26" s="66">
        <f>K25+I26</f>
        <v>181770.83467180002</v>
      </c>
      <c r="L26" s="68"/>
      <c r="M26" s="12"/>
      <c r="N26" s="116"/>
    </row>
    <row r="27" spans="1:14" ht="15" customHeight="1" x14ac:dyDescent="0.2">
      <c r="A27" s="114" t="s">
        <v>4</v>
      </c>
      <c r="B27" s="206" t="s">
        <v>10</v>
      </c>
      <c r="C27" s="66">
        <f>(C25/N25*10000)/100</f>
        <v>23.66637019966543</v>
      </c>
      <c r="D27" s="67"/>
      <c r="E27" s="66">
        <f>(E25/N25*10000)/100</f>
        <v>21.811137118269912</v>
      </c>
      <c r="F27" s="67"/>
      <c r="G27" s="66">
        <f>(G25/N25*10000)/100</f>
        <v>20.002565381205638</v>
      </c>
      <c r="H27" s="67"/>
      <c r="I27" s="66">
        <f>(I25/N25*10000)/100</f>
        <v>20.018022151369415</v>
      </c>
      <c r="J27" s="67"/>
      <c r="K27" s="66">
        <f>(K25/N25*10000)/100</f>
        <v>14.501905149489604</v>
      </c>
      <c r="L27" s="68"/>
      <c r="M27" s="12"/>
      <c r="N27" s="116"/>
    </row>
    <row r="28" spans="1:14" ht="15" customHeight="1" x14ac:dyDescent="0.2">
      <c r="A28" s="117"/>
      <c r="B28" s="69" t="s">
        <v>11</v>
      </c>
      <c r="C28" s="66">
        <f>+C27</f>
        <v>23.66637019966543</v>
      </c>
      <c r="D28" s="67"/>
      <c r="E28" s="66">
        <f>+E27+C28</f>
        <v>45.477507317935341</v>
      </c>
      <c r="F28" s="67"/>
      <c r="G28" s="66">
        <f>+G27+E28</f>
        <v>65.480072699140976</v>
      </c>
      <c r="H28" s="67"/>
      <c r="I28" s="66">
        <f>+I27+G28</f>
        <v>85.498094850510398</v>
      </c>
      <c r="J28" s="67"/>
      <c r="K28" s="66">
        <f>+K27+I28</f>
        <v>100</v>
      </c>
      <c r="L28" s="68"/>
      <c r="M28" s="12"/>
      <c r="N28" s="116"/>
    </row>
    <row r="29" spans="1:14" ht="12" customHeight="1" x14ac:dyDescent="0.2">
      <c r="A29" s="118"/>
      <c r="M29" s="212"/>
      <c r="N29" s="113"/>
    </row>
    <row r="30" spans="1:14" ht="12" customHeight="1" x14ac:dyDescent="0.2">
      <c r="A30" s="118"/>
      <c r="M30" s="212"/>
      <c r="N30" s="113"/>
    </row>
    <row r="31" spans="1:14" ht="12" customHeight="1" x14ac:dyDescent="0.2">
      <c r="A31" s="118"/>
      <c r="M31" s="212"/>
      <c r="N31" s="113"/>
    </row>
    <row r="32" spans="1:14" ht="12" customHeight="1" x14ac:dyDescent="0.2">
      <c r="A32" s="119"/>
      <c r="B32" s="212"/>
      <c r="C32" s="213" t="s">
        <v>4</v>
      </c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113"/>
    </row>
    <row r="33" spans="1:14" ht="12" customHeight="1" x14ac:dyDescent="0.2">
      <c r="A33" s="119"/>
      <c r="B33" s="212"/>
      <c r="C33" s="213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113"/>
    </row>
    <row r="34" spans="1:14" ht="12" customHeight="1" x14ac:dyDescent="0.2">
      <c r="A34" s="119"/>
      <c r="B34" s="212"/>
      <c r="C34" s="213"/>
      <c r="D34" s="212"/>
      <c r="E34" s="284"/>
      <c r="F34" s="284"/>
      <c r="G34" s="284"/>
      <c r="H34" s="212"/>
      <c r="I34" s="212"/>
      <c r="J34" s="212"/>
      <c r="K34" s="284"/>
      <c r="L34" s="284"/>
      <c r="M34" s="212"/>
      <c r="N34" s="113"/>
    </row>
    <row r="35" spans="1:14" ht="12" customHeight="1" x14ac:dyDescent="0.2">
      <c r="A35" s="119"/>
      <c r="B35" s="285" t="s">
        <v>359</v>
      </c>
      <c r="C35" s="285"/>
      <c r="D35" s="285"/>
      <c r="E35" s="277"/>
      <c r="F35" s="277"/>
      <c r="G35" s="277"/>
      <c r="H35" s="285" t="s">
        <v>131</v>
      </c>
      <c r="I35" s="285"/>
      <c r="J35" s="285"/>
      <c r="K35" s="285"/>
      <c r="L35" s="285"/>
      <c r="M35" s="285"/>
      <c r="N35" s="113"/>
    </row>
    <row r="36" spans="1:14" ht="12" customHeight="1" x14ac:dyDescent="0.2">
      <c r="A36" s="188"/>
      <c r="B36" s="286" t="s">
        <v>467</v>
      </c>
      <c r="C36" s="286"/>
      <c r="D36" s="286"/>
      <c r="E36" s="277"/>
      <c r="F36" s="277"/>
      <c r="G36" s="277"/>
      <c r="H36" s="284" t="s">
        <v>132</v>
      </c>
      <c r="I36" s="284"/>
      <c r="J36" s="284"/>
      <c r="K36" s="284"/>
      <c r="L36" s="284"/>
      <c r="M36" s="284"/>
      <c r="N36" s="189"/>
    </row>
    <row r="37" spans="1:14" ht="12" customHeight="1" x14ac:dyDescent="0.2">
      <c r="A37" s="188"/>
      <c r="B37" s="214"/>
      <c r="C37" s="215"/>
      <c r="D37" s="214"/>
      <c r="E37" s="214"/>
      <c r="F37" s="214"/>
      <c r="G37" s="214"/>
      <c r="H37" s="214"/>
      <c r="I37" s="214"/>
      <c r="J37" s="214"/>
      <c r="K37" s="214"/>
      <c r="L37" s="214"/>
      <c r="M37" s="216"/>
      <c r="N37" s="189"/>
    </row>
    <row r="38" spans="1:14" ht="12" customHeight="1" thickBot="1" x14ac:dyDescent="0.25">
      <c r="A38" s="190"/>
      <c r="B38" s="120"/>
      <c r="C38" s="191"/>
      <c r="D38" s="120"/>
      <c r="E38" s="120"/>
      <c r="F38" s="120"/>
      <c r="G38" s="120"/>
      <c r="H38" s="120"/>
      <c r="I38" s="120"/>
      <c r="J38" s="120"/>
      <c r="K38" s="120"/>
      <c r="L38" s="120"/>
      <c r="M38" s="192"/>
      <c r="N38" s="193"/>
    </row>
  </sheetData>
  <mergeCells count="13">
    <mergeCell ref="A2:F3"/>
    <mergeCell ref="G2:N3"/>
    <mergeCell ref="E36:G36"/>
    <mergeCell ref="E8:J8"/>
    <mergeCell ref="A5:L5"/>
    <mergeCell ref="A7:K7"/>
    <mergeCell ref="E34:G34"/>
    <mergeCell ref="K34:L34"/>
    <mergeCell ref="E35:G35"/>
    <mergeCell ref="B35:D35"/>
    <mergeCell ref="B36:D36"/>
    <mergeCell ref="H35:M35"/>
    <mergeCell ref="H36:M36"/>
  </mergeCells>
  <phoneticPr fontId="4" type="noConversion"/>
  <printOptions horizontalCentered="1"/>
  <pageMargins left="0.25" right="0.25" top="0.75" bottom="0.75" header="0.3" footer="0.3"/>
  <pageSetup paperSize="9" scale="89" orientation="landscape" horizontalDpi="360" verticalDpi="360" r:id="rId1"/>
  <headerFooter alignWithMargins="0"/>
  <ignoredErrors>
    <ignoredError sqref="C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5</vt:i4>
      </vt:variant>
    </vt:vector>
  </HeadingPairs>
  <TitlesOfParts>
    <vt:vector size="8" baseType="lpstr">
      <vt:lpstr>Memorial de Cálculo</vt:lpstr>
      <vt:lpstr>Orçamento Final</vt:lpstr>
      <vt:lpstr>Cronograma</vt:lpstr>
      <vt:lpstr>Cronograma!Area_de_impressao</vt:lpstr>
      <vt:lpstr>'Memorial de Cálculo'!Area_de_impressao</vt:lpstr>
      <vt:lpstr>'Orçamento Final'!Area_de_impressao</vt:lpstr>
      <vt:lpstr>'Memorial de Cálculo'!Titulos_de_impressao</vt:lpstr>
      <vt:lpstr>'Orçamento Final'!Titulos_de_impressao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</dc:creator>
  <cp:keywords/>
  <dc:description/>
  <cp:lastModifiedBy>Particular</cp:lastModifiedBy>
  <cp:lastPrinted>2024-04-24T12:57:03Z</cp:lastPrinted>
  <dcterms:created xsi:type="dcterms:W3CDTF">2001-11-23T10:44:52Z</dcterms:created>
  <dcterms:modified xsi:type="dcterms:W3CDTF">2024-04-24T14:21:59Z</dcterms:modified>
</cp:coreProperties>
</file>