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cular\Desktop\PREFEITURA DE BANDEIRANTE\1. PROJETOS BANDEIRANTE\1. ESCOLAS\CEI NOSSO SONHO - AMPLIAÇÃO\"/>
    </mc:Choice>
  </mc:AlternateContent>
  <xr:revisionPtr revIDLastSave="0" documentId="13_ncr:1_{FECDBFFF-D7C6-4EF7-9089-907D1073BB5E}" xr6:coauthVersionLast="47" xr6:coauthVersionMax="47" xr10:uidLastSave="{00000000-0000-0000-0000-000000000000}"/>
  <bookViews>
    <workbookView xWindow="-120" yWindow="-120" windowWidth="29040" windowHeight="15720" tabRatio="601" activeTab="1" xr2:uid="{00000000-000D-0000-FFFF-FFFF00000000}"/>
  </bookViews>
  <sheets>
    <sheet name="Memorial de Cálculo" sheetId="27" r:id="rId1"/>
    <sheet name="Orçamento Final" sheetId="26" r:id="rId2"/>
    <sheet name="Cronograma" sheetId="23" r:id="rId3"/>
  </sheets>
  <definedNames>
    <definedName name="_xlnm.Print_Area" localSheetId="2">Cronograma!$A$4:$N$37</definedName>
    <definedName name="_xlnm.Print_Area" localSheetId="0">'Memorial de Cálculo'!$A$1:$I$150</definedName>
    <definedName name="_xlnm.Print_Area" localSheetId="1">'Orçamento Final'!$A$1:$H$153</definedName>
    <definedName name="_xlnm.Print_Titles" localSheetId="0">'Memorial de Cálculo'!$1:$9</definedName>
    <definedName name="_xlnm.Print_Titles" localSheetId="1">'Orçamento Final'!$1:$9</definedName>
  </definedNames>
  <calcPr calcId="191029"/>
</workbook>
</file>

<file path=xl/calcChain.xml><?xml version="1.0" encoding="utf-8"?>
<calcChain xmlns="http://schemas.openxmlformats.org/spreadsheetml/2006/main">
  <c r="G72" i="26" l="1"/>
  <c r="G37" i="26"/>
  <c r="K22" i="23"/>
  <c r="M22" i="23"/>
  <c r="M21" i="23"/>
  <c r="N22" i="23"/>
  <c r="B22" i="23"/>
  <c r="G145" i="26"/>
  <c r="F131" i="26"/>
  <c r="G131" i="26" s="1"/>
  <c r="F132" i="26"/>
  <c r="G132" i="26" s="1"/>
  <c r="F133" i="26"/>
  <c r="G133" i="26" s="1"/>
  <c r="F134" i="26"/>
  <c r="G134" i="26" s="1"/>
  <c r="F135" i="26"/>
  <c r="G135" i="26" s="1"/>
  <c r="F136" i="26"/>
  <c r="G136" i="26" s="1"/>
  <c r="F130" i="26"/>
  <c r="F126" i="26"/>
  <c r="D130" i="26"/>
  <c r="G130" i="26" s="1"/>
  <c r="D130" i="27"/>
  <c r="F76" i="26"/>
  <c r="D76" i="26"/>
  <c r="F75" i="26"/>
  <c r="D75" i="26"/>
  <c r="F79" i="26"/>
  <c r="G79" i="26" s="1"/>
  <c r="F116" i="26"/>
  <c r="G116" i="26" s="1"/>
  <c r="F106" i="26"/>
  <c r="F105" i="26"/>
  <c r="D106" i="26"/>
  <c r="D99" i="26"/>
  <c r="D100" i="26"/>
  <c r="D101" i="26"/>
  <c r="D102" i="26"/>
  <c r="D103" i="26"/>
  <c r="D104" i="26"/>
  <c r="D105" i="26"/>
  <c r="D98" i="26"/>
  <c r="F69" i="26"/>
  <c r="D69" i="26"/>
  <c r="B24" i="23"/>
  <c r="B23" i="23"/>
  <c r="B21" i="23"/>
  <c r="B20" i="23"/>
  <c r="B19" i="23"/>
  <c r="B18" i="23"/>
  <c r="B17" i="23"/>
  <c r="B16" i="23"/>
  <c r="B15" i="23"/>
  <c r="B14" i="23"/>
  <c r="B13" i="23"/>
  <c r="B12" i="23"/>
  <c r="B11" i="23"/>
  <c r="B39" i="26"/>
  <c r="F115" i="26"/>
  <c r="G115" i="26" s="1"/>
  <c r="F114" i="26"/>
  <c r="G114" i="26" s="1"/>
  <c r="F113" i="26"/>
  <c r="G113" i="26" s="1"/>
  <c r="F102" i="26"/>
  <c r="F109" i="26"/>
  <c r="G109" i="26" s="1"/>
  <c r="F110" i="26"/>
  <c r="G110" i="26" s="1"/>
  <c r="F111" i="26"/>
  <c r="G111" i="26" s="1"/>
  <c r="F112" i="26"/>
  <c r="G112" i="26" s="1"/>
  <c r="F103" i="26"/>
  <c r="F104" i="26"/>
  <c r="F107" i="26"/>
  <c r="G107" i="26" s="1"/>
  <c r="F108" i="26"/>
  <c r="G108" i="26" s="1"/>
  <c r="F101" i="26"/>
  <c r="F99" i="26"/>
  <c r="F100" i="26"/>
  <c r="F98" i="26"/>
  <c r="D11" i="26"/>
  <c r="F124" i="26"/>
  <c r="D124" i="26"/>
  <c r="D125" i="26"/>
  <c r="D126" i="26"/>
  <c r="D127" i="26"/>
  <c r="D120" i="26"/>
  <c r="D121" i="26"/>
  <c r="D122" i="26"/>
  <c r="D123" i="26"/>
  <c r="D119" i="26"/>
  <c r="D140" i="26"/>
  <c r="D139" i="26"/>
  <c r="D86" i="26"/>
  <c r="D87" i="26"/>
  <c r="D83" i="26"/>
  <c r="D84" i="26"/>
  <c r="D85" i="26"/>
  <c r="D82" i="26"/>
  <c r="F19" i="26"/>
  <c r="F20" i="26"/>
  <c r="F21" i="26"/>
  <c r="F22" i="26"/>
  <c r="F23" i="26"/>
  <c r="F24" i="26"/>
  <c r="D20" i="26"/>
  <c r="D21" i="26"/>
  <c r="D22" i="26"/>
  <c r="D23" i="26"/>
  <c r="D24" i="26"/>
  <c r="D19" i="26"/>
  <c r="F143" i="26"/>
  <c r="F140" i="26"/>
  <c r="F139" i="26"/>
  <c r="F119" i="26"/>
  <c r="F120" i="26"/>
  <c r="F121" i="26"/>
  <c r="F122" i="26"/>
  <c r="F123" i="26"/>
  <c r="F125" i="26"/>
  <c r="F127" i="26"/>
  <c r="F91" i="26"/>
  <c r="F92" i="26"/>
  <c r="F93" i="26"/>
  <c r="F94" i="26"/>
  <c r="F95" i="26"/>
  <c r="F90" i="26"/>
  <c r="D91" i="26"/>
  <c r="D92" i="26"/>
  <c r="D93" i="26"/>
  <c r="D94" i="26"/>
  <c r="D95" i="26"/>
  <c r="D90" i="26"/>
  <c r="F86" i="26"/>
  <c r="F87" i="26"/>
  <c r="F83" i="26"/>
  <c r="F84" i="26"/>
  <c r="F85" i="26"/>
  <c r="F82" i="26"/>
  <c r="F78" i="26"/>
  <c r="D78" i="26"/>
  <c r="D77" i="26"/>
  <c r="F77" i="26"/>
  <c r="F74" i="26"/>
  <c r="D73" i="26"/>
  <c r="D74" i="26"/>
  <c r="D72" i="26"/>
  <c r="F72" i="26"/>
  <c r="F73" i="26"/>
  <c r="F68" i="26"/>
  <c r="D68" i="26"/>
  <c r="D66" i="26"/>
  <c r="D67" i="26"/>
  <c r="D65" i="26"/>
  <c r="F66" i="26"/>
  <c r="F67" i="26"/>
  <c r="F65" i="26"/>
  <c r="F61" i="26"/>
  <c r="F62" i="26"/>
  <c r="F60" i="26"/>
  <c r="D61" i="26"/>
  <c r="D62" i="26"/>
  <c r="D60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42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43" i="26"/>
  <c r="F42" i="26"/>
  <c r="B33" i="26"/>
  <c r="F39" i="26"/>
  <c r="G39" i="26" s="1"/>
  <c r="F28" i="26"/>
  <c r="F29" i="26"/>
  <c r="F30" i="26"/>
  <c r="F31" i="26"/>
  <c r="F32" i="26"/>
  <c r="F33" i="26"/>
  <c r="F34" i="26"/>
  <c r="F35" i="26"/>
  <c r="F36" i="26"/>
  <c r="F37" i="26"/>
  <c r="F38" i="26"/>
  <c r="F27" i="26"/>
  <c r="D29" i="26"/>
  <c r="D30" i="26"/>
  <c r="D31" i="26"/>
  <c r="D32" i="26"/>
  <c r="D33" i="26"/>
  <c r="D34" i="26"/>
  <c r="D35" i="26"/>
  <c r="D36" i="26"/>
  <c r="D37" i="26"/>
  <c r="D38" i="26"/>
  <c r="D28" i="26"/>
  <c r="B28" i="26"/>
  <c r="B29" i="26"/>
  <c r="B30" i="26"/>
  <c r="B31" i="26"/>
  <c r="B32" i="26"/>
  <c r="B34" i="26"/>
  <c r="B35" i="26"/>
  <c r="B36" i="26"/>
  <c r="B37" i="26"/>
  <c r="B38" i="26"/>
  <c r="D27" i="26"/>
  <c r="D14" i="26"/>
  <c r="D15" i="26"/>
  <c r="D16" i="26"/>
  <c r="B27" i="26"/>
  <c r="F12" i="26"/>
  <c r="F13" i="26"/>
  <c r="F14" i="26"/>
  <c r="F15" i="26"/>
  <c r="F16" i="26"/>
  <c r="D12" i="26"/>
  <c r="D13" i="26"/>
  <c r="B14" i="26"/>
  <c r="B15" i="26"/>
  <c r="B16" i="26"/>
  <c r="B12" i="26"/>
  <c r="B13" i="26"/>
  <c r="F11" i="26"/>
  <c r="B11" i="26"/>
  <c r="G129" i="26" l="1"/>
  <c r="G75" i="26"/>
  <c r="G105" i="26"/>
  <c r="G102" i="26"/>
  <c r="G76" i="26"/>
  <c r="G106" i="26"/>
  <c r="G103" i="26"/>
  <c r="G100" i="26"/>
  <c r="G99" i="26"/>
  <c r="G101" i="26"/>
  <c r="G104" i="26"/>
  <c r="G98" i="26"/>
  <c r="G69" i="26"/>
  <c r="G124" i="26"/>
  <c r="G87" i="26"/>
  <c r="G19" i="26"/>
  <c r="G86" i="26"/>
  <c r="G22" i="26"/>
  <c r="G24" i="26"/>
  <c r="G23" i="26"/>
  <c r="G21" i="26"/>
  <c r="G20" i="26"/>
  <c r="G78" i="26"/>
  <c r="G77" i="26"/>
  <c r="G74" i="26"/>
  <c r="G73" i="26"/>
  <c r="G68" i="26"/>
  <c r="G43" i="26"/>
  <c r="G33" i="26"/>
  <c r="G56" i="26"/>
  <c r="G52" i="26"/>
  <c r="G50" i="26"/>
  <c r="G46" i="26"/>
  <c r="G44" i="26"/>
  <c r="G36" i="26"/>
  <c r="G34" i="26"/>
  <c r="G31" i="26"/>
  <c r="G29" i="26"/>
  <c r="G57" i="26"/>
  <c r="G55" i="26"/>
  <c r="G54" i="26"/>
  <c r="G93" i="26"/>
  <c r="G143" i="26"/>
  <c r="G139" i="26"/>
  <c r="G140" i="26"/>
  <c r="G127" i="26"/>
  <c r="G125" i="26"/>
  <c r="G122" i="26"/>
  <c r="G119" i="26"/>
  <c r="G120" i="26"/>
  <c r="G121" i="26"/>
  <c r="G123" i="26"/>
  <c r="G126" i="26"/>
  <c r="G90" i="26"/>
  <c r="G91" i="26"/>
  <c r="G92" i="26"/>
  <c r="G94" i="26"/>
  <c r="G95" i="26"/>
  <c r="G82" i="26"/>
  <c r="G83" i="26"/>
  <c r="G84" i="26"/>
  <c r="G85" i="26"/>
  <c r="G65" i="26"/>
  <c r="G66" i="26"/>
  <c r="G67" i="26"/>
  <c r="G60" i="26"/>
  <c r="G61" i="26"/>
  <c r="G62" i="26"/>
  <c r="G42" i="26"/>
  <c r="G45" i="26"/>
  <c r="G47" i="26"/>
  <c r="G48" i="26"/>
  <c r="G49" i="26"/>
  <c r="G51" i="26"/>
  <c r="G53" i="26"/>
  <c r="G30" i="26"/>
  <c r="G27" i="26"/>
  <c r="G28" i="26"/>
  <c r="G32" i="26"/>
  <c r="G35" i="26"/>
  <c r="G38" i="26"/>
  <c r="G12" i="26"/>
  <c r="G13" i="26"/>
  <c r="G14" i="26"/>
  <c r="G15" i="26"/>
  <c r="G16" i="26"/>
  <c r="G11" i="26"/>
  <c r="G71" i="26" l="1"/>
  <c r="N17" i="23" s="1"/>
  <c r="G26" i="26"/>
  <c r="N13" i="23" s="1"/>
  <c r="G89" i="26"/>
  <c r="N19" i="23" s="1"/>
  <c r="G81" i="26"/>
  <c r="N18" i="23" s="1"/>
  <c r="G18" i="23" s="1"/>
  <c r="G59" i="26"/>
  <c r="N15" i="23" s="1"/>
  <c r="E15" i="23" s="1"/>
  <c r="G138" i="26"/>
  <c r="N23" i="23" s="1"/>
  <c r="G97" i="26"/>
  <c r="N20" i="23" s="1"/>
  <c r="I20" i="23" s="1"/>
  <c r="G142" i="26"/>
  <c r="N24" i="23" s="1"/>
  <c r="G10" i="26"/>
  <c r="G118" i="26"/>
  <c r="N21" i="23" s="1"/>
  <c r="K21" i="23" s="1"/>
  <c r="G64" i="26"/>
  <c r="N16" i="23" s="1"/>
  <c r="G16" i="23" s="1"/>
  <c r="G41" i="26"/>
  <c r="N14" i="23" s="1"/>
  <c r="G18" i="26"/>
  <c r="N12" i="23" s="1"/>
  <c r="N11" i="23" l="1"/>
  <c r="C11" i="23" s="1"/>
  <c r="I16" i="23"/>
  <c r="G15" i="23"/>
  <c r="C14" i="23"/>
  <c r="I18" i="23"/>
  <c r="E14" i="23"/>
  <c r="K24" i="23"/>
  <c r="C12" i="23"/>
  <c r="K19" i="23"/>
  <c r="K17" i="23"/>
  <c r="E20" i="23"/>
  <c r="C13" i="23"/>
  <c r="N26" i="23" l="1"/>
  <c r="M17" i="23" s="1"/>
  <c r="G26" i="23"/>
  <c r="E26" i="23"/>
  <c r="I26" i="23"/>
  <c r="K23" i="23"/>
  <c r="K26" i="23" s="1"/>
  <c r="C26" i="23"/>
  <c r="M16" i="23" l="1"/>
  <c r="M20" i="23"/>
  <c r="M18" i="23"/>
  <c r="M14" i="23"/>
  <c r="M19" i="23"/>
  <c r="M23" i="23"/>
  <c r="M24" i="23"/>
  <c r="M15" i="23"/>
  <c r="M12" i="23"/>
  <c r="M11" i="23"/>
  <c r="M13" i="23"/>
  <c r="G28" i="23"/>
  <c r="I28" i="23"/>
  <c r="K28" i="23"/>
  <c r="C27" i="23"/>
  <c r="E27" i="23" s="1"/>
  <c r="G27" i="23" s="1"/>
  <c r="I27" i="23" s="1"/>
  <c r="K27" i="23" s="1"/>
  <c r="C28" i="23"/>
  <c r="C29" i="23" s="1"/>
  <c r="E28" i="23"/>
  <c r="M26" i="23" l="1"/>
  <c r="E29" i="23"/>
  <c r="G29" i="23" s="1"/>
  <c r="I29" i="23" s="1"/>
  <c r="K29" i="23" s="1"/>
</calcChain>
</file>

<file path=xl/sharedStrings.xml><?xml version="1.0" encoding="utf-8"?>
<sst xmlns="http://schemas.openxmlformats.org/spreadsheetml/2006/main" count="972" uniqueCount="465">
  <si>
    <t>m³</t>
  </si>
  <si>
    <t>m²</t>
  </si>
  <si>
    <t>m</t>
  </si>
  <si>
    <t>TOTAL</t>
  </si>
  <si>
    <t xml:space="preserve"> </t>
  </si>
  <si>
    <t>DISCRIMINAÇÃO</t>
  </si>
  <si>
    <t>R$</t>
  </si>
  <si>
    <t>%</t>
  </si>
  <si>
    <t>PAVIMENTAÇÕES</t>
  </si>
  <si>
    <t>SIMPLES   R$</t>
  </si>
  <si>
    <t>ACUMULADO  R$</t>
  </si>
  <si>
    <t>SIMPLES  %</t>
  </si>
  <si>
    <t>ACUMULADO %</t>
  </si>
  <si>
    <t>PERÍODO (MÊS)</t>
  </si>
  <si>
    <t>ITEM</t>
  </si>
  <si>
    <t>UNID</t>
  </si>
  <si>
    <t>QUANT.</t>
  </si>
  <si>
    <t>1.0</t>
  </si>
  <si>
    <t>SERVIÇOS PRELIMINARES</t>
  </si>
  <si>
    <t>1.1</t>
  </si>
  <si>
    <t>1.2</t>
  </si>
  <si>
    <t>2.0</t>
  </si>
  <si>
    <t>2.1</t>
  </si>
  <si>
    <t>2.2</t>
  </si>
  <si>
    <t>3.0</t>
  </si>
  <si>
    <t>3.1</t>
  </si>
  <si>
    <t>4.0</t>
  </si>
  <si>
    <t>4.1</t>
  </si>
  <si>
    <t>5.0</t>
  </si>
  <si>
    <t>5.1</t>
  </si>
  <si>
    <t>5.2</t>
  </si>
  <si>
    <t>5.3</t>
  </si>
  <si>
    <t>6.0</t>
  </si>
  <si>
    <t>6.1</t>
  </si>
  <si>
    <t>7.0</t>
  </si>
  <si>
    <t>7.1</t>
  </si>
  <si>
    <t>8.0</t>
  </si>
  <si>
    <t>8.1</t>
  </si>
  <si>
    <t>8.2</t>
  </si>
  <si>
    <t>9.0</t>
  </si>
  <si>
    <t>9.1</t>
  </si>
  <si>
    <t>un</t>
  </si>
  <si>
    <t>9.2</t>
  </si>
  <si>
    <t>10.0</t>
  </si>
  <si>
    <t>11.0</t>
  </si>
  <si>
    <t>11.1</t>
  </si>
  <si>
    <t>_____________________________________</t>
  </si>
  <si>
    <t>4.2</t>
  </si>
  <si>
    <t>7.2</t>
  </si>
  <si>
    <t>8.3</t>
  </si>
  <si>
    <t>8.4</t>
  </si>
  <si>
    <t>4.3</t>
  </si>
  <si>
    <t>8.5</t>
  </si>
  <si>
    <t>2.3</t>
  </si>
  <si>
    <t>10.1</t>
  </si>
  <si>
    <t>10.2</t>
  </si>
  <si>
    <t>10.3</t>
  </si>
  <si>
    <t>CREA/SC e CAU/SC</t>
  </si>
  <si>
    <t>PINTURA</t>
  </si>
  <si>
    <t>ART ou RRT de execução da obra</t>
  </si>
  <si>
    <t>1.3</t>
  </si>
  <si>
    <t>1.4</t>
  </si>
  <si>
    <t>1.5</t>
  </si>
  <si>
    <t>1.6</t>
  </si>
  <si>
    <t>SUPRA-ESTRUTURA</t>
  </si>
  <si>
    <t>PAREDES E DIVISÓRIAS</t>
  </si>
  <si>
    <t>Verga moldada in loco em concreto para janelas com mais de 1,5 m de vão. AF_03/2016</t>
  </si>
  <si>
    <t>Contraverga moldada in loco em concreto para vãos de mais de 1,5 m de comprimento. AF_03/2016</t>
  </si>
  <si>
    <t>REVESTIMENTO INTERNO/EXTERNO</t>
  </si>
  <si>
    <t>7.3</t>
  </si>
  <si>
    <t>7.4</t>
  </si>
  <si>
    <t>7.5</t>
  </si>
  <si>
    <t>INSTALAÇÃO ELÉTRICA</t>
  </si>
  <si>
    <t>12.0</t>
  </si>
  <si>
    <t>13.0</t>
  </si>
  <si>
    <t>13.1</t>
  </si>
  <si>
    <t>3.4</t>
  </si>
  <si>
    <t>96521 - Sinapi – C</t>
  </si>
  <si>
    <t>93382 - Sinapi – C</t>
  </si>
  <si>
    <t>Reaterro manual de valas com compactação mecanizada</t>
  </si>
  <si>
    <t>2.4</t>
  </si>
  <si>
    <t>2.5</t>
  </si>
  <si>
    <t>2.6</t>
  </si>
  <si>
    <t>96546 – Sinapi-C</t>
  </si>
  <si>
    <t>kg</t>
  </si>
  <si>
    <t>Kg</t>
  </si>
  <si>
    <t>Armação de bloco, viga baldrame ou sapata utilizando aço CA-50 de 10 mm - Montagem. AF_06/2017</t>
  </si>
  <si>
    <t>96543 – Sinapi-C</t>
  </si>
  <si>
    <t>Armação de bloco, viga baldrame ou sapata utilizando aço CA-60 de 5 mm - Montagem. AF_06/2017</t>
  </si>
  <si>
    <t>3.5</t>
  </si>
  <si>
    <t>3.6</t>
  </si>
  <si>
    <t>3.7</t>
  </si>
  <si>
    <t>3.8</t>
  </si>
  <si>
    <t>3.9</t>
  </si>
  <si>
    <t>Concretagem de vigas e lajes, Fck= 25 Mpa, para lajes pré-moldadas com uso de bomba - Lançamento, adensamento e acabamento. AF_02/2022</t>
  </si>
  <si>
    <t>93187 - Sinapi - C</t>
  </si>
  <si>
    <t>COBERTURA</t>
  </si>
  <si>
    <t>ESQUADRIAS E VIDROS</t>
  </si>
  <si>
    <t>87879 - Sinapi - C</t>
  </si>
  <si>
    <t>Chapisco aplicado em alvenaria (com presença de vãos) e estruturas de concreto de fachada, com colher de pedreiro. Argamassa traço 1:3 Com preparo em betoneira 400L. AF_06/2014</t>
  </si>
  <si>
    <t>87529 - Sinapi - C</t>
  </si>
  <si>
    <t>87775 - Sinapi - C</t>
  </si>
  <si>
    <t>97084 - Sinapi – C</t>
  </si>
  <si>
    <t>96622 - Sinapi – C</t>
  </si>
  <si>
    <t>Lastro com material granular, aplicado em pisos ou lajes sobre solo, e espessura de *5 cm*. AF_08/2017</t>
  </si>
  <si>
    <t>88648 - Sinapi – C</t>
  </si>
  <si>
    <t>91926– Sinapi - C</t>
  </si>
  <si>
    <t>Cabo de cobre Flexível isolado, 2,5 mm², anti-chama 450/750 V, para circuitos terminais - Fornecimento e instalação. AF_12/2015</t>
  </si>
  <si>
    <t>91924– Sinapi - C</t>
  </si>
  <si>
    <t>12.1</t>
  </si>
  <si>
    <t>12.2</t>
  </si>
  <si>
    <t>88485 – Sinapi - C</t>
  </si>
  <si>
    <t>88489– Sinapi - C</t>
  </si>
  <si>
    <t>Rodapé cerâmico de 7cm de altura com placas tipo esmaltada comercial de dimensões 35x35cm (padrão popular). AF_06/2017</t>
  </si>
  <si>
    <t>Escavação mecanizada para bloco de coroamento ou sapata com restroescavadeira (incluindo escavação para colocação de fôrmas). AF_06/2017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</si>
  <si>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</si>
  <si>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400L, aplicada manualmente em faces internas de paredes, espessura de 20mm, com execução de taliscas. AF_06/2014.</t>
  </si>
  <si>
    <t>Emboço ou massa única em argamassa traço 1:2:8, preparo mecânico com betoneira 400 l, aplicada manualmente em panos de fachada com presença de vãos, espessura de 25 mm. AF_06/2014</t>
  </si>
  <si>
    <t>Cabo de cobre Flexível isolado, 1,5 mm², anti-chama 450/750 V, para circuitos terminais - Fornecimento e instalação. AF_12/2015</t>
  </si>
  <si>
    <t>96525 - Sinapi – C</t>
  </si>
  <si>
    <t>Escavação mecanizada para viga baldrame com mini-escavadeira (incluindo escavação para colocação de fôrmas). AF_06/2017</t>
  </si>
  <si>
    <t>87248 - Sinapi – C</t>
  </si>
  <si>
    <t>Concretagem de sapatas, Fck 30 Mpa, com uso de bomba lançamento, adensamento e acabamento. AF_11/2016</t>
  </si>
  <si>
    <t>96558 – Sinapi-C</t>
  </si>
  <si>
    <t>3.10</t>
  </si>
  <si>
    <t>3.11</t>
  </si>
  <si>
    <t>3.12</t>
  </si>
  <si>
    <t>3.13</t>
  </si>
  <si>
    <t>93197 - Sinapi - C</t>
  </si>
  <si>
    <t>103672 - Sinapi – C</t>
  </si>
  <si>
    <t>103674 - Sinapi – C</t>
  </si>
  <si>
    <t>Compactação mecânica de solo para execução de radier, piso de concreto ou laje sobre solo, com compactador de solos tipo placa vibratória. AF_09/2021</t>
  </si>
  <si>
    <t>94992 - Sinapi – C</t>
  </si>
  <si>
    <t>Revestimento cerâmico para piso com placas tipo esmaltada extra de dimensões 35x35 cm aplicada em ambientes de área maior que 10 m2. AF_06/2014</t>
  </si>
  <si>
    <t>9.3</t>
  </si>
  <si>
    <t>9.4</t>
  </si>
  <si>
    <t>9.5</t>
  </si>
  <si>
    <t>9.6</t>
  </si>
  <si>
    <t>92004 – Sinapi - C</t>
  </si>
  <si>
    <t>8.6</t>
  </si>
  <si>
    <t>91967 – Sinapi - C</t>
  </si>
  <si>
    <t>Caixa de passagem, em PVC, de 4"x2" para eletroduto flexível corrugado</t>
  </si>
  <si>
    <t>1872 – Sinapi - I</t>
  </si>
  <si>
    <t>SERVIÇOS DIVERSOS</t>
  </si>
  <si>
    <t>Limpeza final da obra</t>
  </si>
  <si>
    <t>42846 – SIE/SC - C</t>
  </si>
  <si>
    <t>Contrapiso em argamassa traço 1:4 (cimento e areia), preparo mecânico com betoneira 400l, aplicado em áreas secas sobre laje, aderido, acabamento não reforçado, espessura 2cm. AF_07/2021</t>
  </si>
  <si>
    <t>87620 - Sinapi - C</t>
  </si>
  <si>
    <t>98689 - Sinapi - C</t>
  </si>
  <si>
    <t>89713 - Sinapi - C</t>
  </si>
  <si>
    <t>89714 - Sinapi - C</t>
  </si>
  <si>
    <t>98102 - Sinapi - C</t>
  </si>
  <si>
    <t>Caixa de gordura simples, circular, em concreto pré-moldado, diâmetro interno = 0,4m, altura interna = 0,4m. AF_12/2020</t>
  </si>
  <si>
    <t>89366 - Sinapi - C</t>
  </si>
  <si>
    <t>3.14</t>
  </si>
  <si>
    <t>89362 - Sinapi - C</t>
  </si>
  <si>
    <t>89378 - Sinapi - C</t>
  </si>
  <si>
    <t>Execução de passeio (calçada) ou piso de concreto com concreto moldado in loco, feito em obra, acabamento convencional, espessura 6cm, armado. AF_07/2016 (calçada externa)</t>
  </si>
  <si>
    <t>92762 - Sinapi – C</t>
  </si>
  <si>
    <t>92759 - Sinapi – C</t>
  </si>
  <si>
    <t>0033 - Sinapi - I</t>
  </si>
  <si>
    <t>Aço CA-50, 10mm, vergalhão</t>
  </si>
  <si>
    <t>0034 - Sinapi - I</t>
  </si>
  <si>
    <t>Aço CA-60, 5,0mm, vergalhão</t>
  </si>
  <si>
    <t>43059 - Sinapi - I</t>
  </si>
  <si>
    <t>PREFEITURA MUNICIPAL DE BANDEIRANTE</t>
  </si>
  <si>
    <r>
      <t xml:space="preserve">Proprietário: </t>
    </r>
    <r>
      <rPr>
        <sz val="11"/>
        <rFont val="Times New Roman"/>
        <family val="1"/>
      </rPr>
      <t>Prefeitura Municipal de Bandeirante</t>
    </r>
  </si>
  <si>
    <t xml:space="preserve">Referência: </t>
  </si>
  <si>
    <t xml:space="preserve">BDI </t>
  </si>
  <si>
    <r>
      <t xml:space="preserve">Obra: </t>
    </r>
    <r>
      <rPr>
        <sz val="11"/>
        <rFont val="Times New Roman"/>
        <family val="1"/>
      </rPr>
      <t xml:space="preserve">Ampliação e reforma no Centro de Educação Infantil Nosso Sonho </t>
    </r>
  </si>
  <si>
    <t>MEMORIAL DE CÁLCULO</t>
  </si>
  <si>
    <t>INFRAESTRUTURA</t>
  </si>
  <si>
    <t>VALOR UNITÁRIO SEM BDI (R$)</t>
  </si>
  <si>
    <t>VALOR UNITÁRIO COM BDI (R$)</t>
  </si>
  <si>
    <t>VALOR TOTAL (R$)</t>
  </si>
  <si>
    <t>REFERÊNCIA</t>
  </si>
  <si>
    <t>DESCRIÇÃO</t>
  </si>
  <si>
    <t>ORÇAMENTO DE OBRA</t>
  </si>
  <si>
    <t>Fornecimento e instalação de placa de obra com chapa galvanizada e estrutura de madeira. AF_03/2022_PS</t>
  </si>
  <si>
    <t>Placa de 3,0m x 1,0m = 3,0m²</t>
  </si>
  <si>
    <t>103689 - Sinapi - C</t>
  </si>
  <si>
    <t>Locação convencional de obra, utilizando gabarito de tábuas corridas pontaletadas a cada 2,00m - 2 utilizações. AF_10/2018</t>
  </si>
  <si>
    <t xml:space="preserve">6,30m x 2 + 4,20m x 2 = 21,00 m </t>
  </si>
  <si>
    <t>99059 - Sinapi - C</t>
  </si>
  <si>
    <t>01 ART</t>
  </si>
  <si>
    <t>SUPRAESTRUTURA</t>
  </si>
  <si>
    <t>(0,15m + 0,10m) x (0,3m + 0,10m) x (6,30m + 6,30m + 4,20m + 4,0m + 4,20m) = (0,25m x 0,4m) x 25m = 2,50m³</t>
  </si>
  <si>
    <t>(0,60m x 0,75m) x 6 x 0,5m  + (0,70m x 0,55m) x 2 x 0,5m =   2,7m² x 0,5m + 0,77m² x 0,5m = 1,74m³</t>
  </si>
  <si>
    <t>1,74 + 2,50m³ - ((2,7m²+0,77m²) x 0,25m) - ( (0,15m x 0,3m x 25m) = 2,25m³</t>
  </si>
  <si>
    <t>96619 – Sinapi-C</t>
  </si>
  <si>
    <t>0,60m x 0,75m x 06 sapatas + 0,70m x 0,55m x 02 sapatas = 3,47m²</t>
  </si>
  <si>
    <t>0,60m x 0,75m x 0,25m x 6 sapatas + 0,70m x 0,55m x 0,25 x 2 sapatas =  0,87m³</t>
  </si>
  <si>
    <r>
      <t>m</t>
    </r>
    <r>
      <rPr>
        <i/>
        <sz val="10"/>
        <rFont val="Times New Roman"/>
        <family val="1"/>
      </rPr>
      <t>³</t>
    </r>
  </si>
  <si>
    <t>96545 - Sinapi - C</t>
  </si>
  <si>
    <t>(8x0,73m x 2 sap.) + [(7x0,88m)+(6x1,03m)]x6 sap = 88,72m x 0,40kg/m = 34,28kg</t>
  </si>
  <si>
    <t>Armação de bloco, viga baldrame ou sapata utilizando aço CA-50 de 8 mm - Montagem. AF_06/2017 (Sapatas)</t>
  </si>
  <si>
    <t>Aço CA-50, 8mm, vergalhão (Sapatas)</t>
  </si>
  <si>
    <t>Armação de bloco, viga baldrame ou sapata utilizando aço CA-50 de 10 mm - Montagem. AF_06/2017 (Sapatas)</t>
  </si>
  <si>
    <t>Aço CA-50, 10mm, vergalhão (Sapatas)</t>
  </si>
  <si>
    <t>6 x 0,87m x 2 sap. = 10,44m x 0,63 kg/m = 6,58kg</t>
  </si>
  <si>
    <t>7 x 0,87m x 2 sap. = 10,44m x 0,63 kg/m = 6,58kg</t>
  </si>
  <si>
    <t>[0,15m + (0,30m x 2)] x [(6,30m x 2) + (4,20m x 2) + 4,30m)] = 18,98m²</t>
  </si>
  <si>
    <t>96536 – Sinapi-C</t>
  </si>
  <si>
    <t>107,20m x 0,63 kg/m = 67,54kg</t>
  </si>
  <si>
    <t>117,80m x 0,16 kg/m = 18,85kg</t>
  </si>
  <si>
    <t>0,3m x 0,15m x 25,30m = 1,14m³</t>
  </si>
  <si>
    <t>96557 - Sinapi – C</t>
  </si>
  <si>
    <t>98557 - Sinapi – C</t>
  </si>
  <si>
    <t>(25,30m x 0,15m) + (2/3 x 0,3m x 25,30m) = 19,23m²</t>
  </si>
  <si>
    <t>2x (0,3m x 2,80m) + 2x (0,15m x 2,80m) = 2,52m²</t>
  </si>
  <si>
    <t>92413 - Sinapi – C</t>
  </si>
  <si>
    <t>51,52m x 0,63kg/m + 88,70m x 0,63kg/m = 32,48kg + 55,88kg = 88,36kg</t>
  </si>
  <si>
    <t>Aço CA-50, 10mm, vergalhão (Pilares e colarinho)</t>
  </si>
  <si>
    <t>Aço CA-60, 5,0mm, vergalhão (Pilares e colarinho)</t>
  </si>
  <si>
    <t>49,92m x 0,16kg/m + 149,80 x 0,16kg/m = 7,99kg + 23,97kg = 31,96kg</t>
  </si>
  <si>
    <t>2,80 x 08 pilares x 0,3m x 0,15m = 1,0m³</t>
  </si>
  <si>
    <t>Concretagem de pilares, Fck= 25 Mpa, com uso de bomba - Lançamento, adensamento e acabamento. AF_02/2022 (Pilares e colarinho)</t>
  </si>
  <si>
    <t>92455 - Sinapi – C</t>
  </si>
  <si>
    <t>Montagem e desmontagem de fôrma de pilares retangulares e estruturas similares, pé-direito simples, em madeira serrada, 4 utilizações. AF_09/2020 (Pilares e colarinho)</t>
  </si>
  <si>
    <t>Armação de pilar ou viga de estrutura convencional de concreto armado utilizando aço CA-50 de 10,0 mm - montagem. AF_06/2022  (Pilares e colarinho)</t>
  </si>
  <si>
    <t>Armação de pilar ou viga de estrutura convencional de concreto armado utilizando aço CA-50 de 10,0 mm - montagem. AF_06/2022  (Vigas)</t>
  </si>
  <si>
    <t>Armação de pilar ou viga de estrutura convencional de concreto armado utilizando aço CA-60 de 5,0 mm - montagem. AF_06/2022  (Pilares e colarinho)</t>
  </si>
  <si>
    <t>Armação de pilar ou viga de estrutura convencional de concreto armado utilizando aço CA-60 de 5,0 mm - montagem. AF_06/2022 (vigas)</t>
  </si>
  <si>
    <t>Aço CA-50, 10mm, vergalhão (vigas)</t>
  </si>
  <si>
    <t>Montagem e desmontagem de fôrma de viga, escoramento com garfo de madeira, pé-direito simples, em chapa de madeira resinada, 4 utilizações. AF_09/2020</t>
  </si>
  <si>
    <t>102,80m x 0,4kg/m = 41,12kg</t>
  </si>
  <si>
    <t>117,80m x 0,16kg/m = 18,85kg</t>
  </si>
  <si>
    <t>0,15m x 0,30m x 25,30m = 1,14m³</t>
  </si>
  <si>
    <t>3.2</t>
  </si>
  <si>
    <t>3.3</t>
  </si>
  <si>
    <t>Concretagem de vigas e lajes, Fck= 25 Mpa, para lajes pré-moldadas com uso de bomba - Lançamento, adensamento e acabamento. AF_02/2022 (vigas)</t>
  </si>
  <si>
    <t>Aço CA-60, 5,0mm, vergalhão (vigas)</t>
  </si>
  <si>
    <t>0,10m x [(6,30m x 2) + (4,20m x 2)] = 2,10m²</t>
  </si>
  <si>
    <t>92486 - Sinapi – C</t>
  </si>
  <si>
    <t>Montagem e desmontagem de fôrma de laje maciça, pé-direito simples, em madeira serrada, 4 utilizações. AF_09/2020 (laje de piso)</t>
  </si>
  <si>
    <t>Armação de pilar ou viga de estrutura convencional de concreto armado utilizando aço CA-50 de 8,0 mm - montagem. AF_06/2022  (laje de piso)</t>
  </si>
  <si>
    <t>Aço CA-50, 8mm, vergalhão (laje de piso)</t>
  </si>
  <si>
    <t>270,14m x 0,40kg/m = 108,08kg</t>
  </si>
  <si>
    <t>92770 - Sinapi - C</t>
  </si>
  <si>
    <t>00033 - Sinapi - I</t>
  </si>
  <si>
    <t>Concretagem de vigas e lajes, fck=25 MPa, para lajes maciças ou nervuradas com uso de bomba - lançamento, adensamento e acabamento. AF_02/2022_PS</t>
  </si>
  <si>
    <t>103675 - Sinapi – C</t>
  </si>
  <si>
    <t>6,30m x 4,20m x 0,10m = 2,65m³</t>
  </si>
  <si>
    <t>[(6,30m +4,20m) x 2 + 4,0m] x 2,80m - (1,60m x 1,20m x2) - (1,50m x 0,60m) = 65,26m²</t>
  </si>
  <si>
    <t>2,20m x 2 + 2,10m = 6,50m</t>
  </si>
  <si>
    <t>Alvenaria de vedação de blocos cerâmicos furados na vertical de 14x19x39 cm (espessura 14 cm) e argamassa de assentamento com preparo em betoneira. AF_12/2021</t>
  </si>
  <si>
    <t>(6,30m + 0,70m (beiral)) x (4,20m + 1,40m (beiral)) = 39,20m²</t>
  </si>
  <si>
    <t xml:space="preserve">17,66 m </t>
  </si>
  <si>
    <t>Trama de madeira composta por ripas, caibros e terças para telhados de mais que 2 águas para telha de encaixe de cerâmica ou de concreto, incluso transporte vertical. AF_07/2019</t>
  </si>
  <si>
    <t>92540 – Sinapi - C</t>
  </si>
  <si>
    <t>Telhamento com telha de concreto de encaixe, com mais de 2 águas, incluso transporte vertical. AF_07/2019</t>
  </si>
  <si>
    <t>94192 – Sinapi - C</t>
  </si>
  <si>
    <t>Cumeeira e espigão para telha de concreto emboçada com argamassa traço 1:2:9 (cimento, cal e areia), para telhados com mais de 2 águas, incluso transporte vertical. AF_07/2019</t>
  </si>
  <si>
    <t>8 unidades</t>
  </si>
  <si>
    <t>94220 – Sinapi - C</t>
  </si>
  <si>
    <t>Porta de alumínio de abrir com lambri, com guarnição, fixação com parafusos - fornecimento e instalação. AF_12/2019</t>
  </si>
  <si>
    <t>01 unidade</t>
  </si>
  <si>
    <t>Janela de alumínio de correr com 2 folhas para vidros, com vidros, batente, acabamento com acetato ou brilhante e ferragens. Exclusive alizar e contramarco. Fornecimento e instalação. AF_12/2019</t>
  </si>
  <si>
    <t>6.2</t>
  </si>
  <si>
    <t>1,50m x 0,60m + 1,60m x 1,20m = 2,82m²</t>
  </si>
  <si>
    <t>94570 – Sinapi - C</t>
  </si>
  <si>
    <t>91338 – Sinapi - C</t>
  </si>
  <si>
    <t>Contramarco de alumínio, fixação com parafuso - fornecimento e instalação. AF_12/2019</t>
  </si>
  <si>
    <t>6.3</t>
  </si>
  <si>
    <t>(1,50m x2 + 0,60m x 2) + (1,60m x 2 + 1,20m x 2) = 9,80m</t>
  </si>
  <si>
    <t>94590 - Sinapi - C</t>
  </si>
  <si>
    <t>Peitoril linear em granito ou mármore, l = 15cm, comprimento de até 2m, assentado com argamassa 1:6 com aditivo. AF_11/2020</t>
  </si>
  <si>
    <t>6.4</t>
  </si>
  <si>
    <t>1,50m + 1,60m + 1,60m = 4,70m</t>
  </si>
  <si>
    <t>101965 - Sinapi - C</t>
  </si>
  <si>
    <t>Soleira em granito, largura 15 cm, espessura 2,0 cm. AF_09/2020</t>
  </si>
  <si>
    <t>3,0m x (6,30m x 2 + 4,20m) = 50,40m² - 2,82m² (janelas) - 2,10m x 0,80m x 3 = 42,54m²</t>
  </si>
  <si>
    <t>Chapisco aplicado em alvenarias e estruturas de concreto internas, com colher de pedreiro. Argamassa traço 1:3 com preparo em betoneira 400 l. AF_10/2022</t>
  </si>
  <si>
    <t>Chapisco aplicado em alvenaria (com presença de vãos) e estruturas de concreto de fachada, com colher de pedreiro. Argamassa traço 1:3 Com preparo em betoneira 400L. AF_10/2022</t>
  </si>
  <si>
    <t>Emboço, para recebimento de cerâmica, em argamassa traço 1:2:8, preparo mecânico com betoneira 400l, aplicado manualmente em faces internas de paredes, para ambiente com área entre 5m2 e 10m2, espessura de 10mm, com execução de taliscas. AF_06/2014</t>
  </si>
  <si>
    <t>87549 - Sinapi - C</t>
  </si>
  <si>
    <t>Revestimento cerâmico para paredes internas com placas tipo esmaltada extra de dimensões 60x60 cm aplicadas na altura inteira das paredes. AF_02/2023_PE</t>
  </si>
  <si>
    <t>104611 - Sinapi - C</t>
  </si>
  <si>
    <t>6,30m x 4,20m = 26,46m²</t>
  </si>
  <si>
    <t>6,30m x 4,20m = 26,46m² x 0,05m = 1,32m³</t>
  </si>
  <si>
    <t>(6,30m + 6,30m + 4,20m) x 1,0m = 16,80m²</t>
  </si>
  <si>
    <t>REMOÇÕES E DEMOLIÇÕES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</si>
  <si>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</si>
  <si>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</si>
  <si>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</si>
  <si>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</si>
  <si>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</si>
  <si>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</si>
  <si>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</si>
  <si>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</si>
  <si>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</si>
  <si>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</si>
  <si>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</si>
  <si>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</si>
  <si>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</si>
  <si>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10.4</t>
  </si>
  <si>
    <t>10.5</t>
  </si>
  <si>
    <t>10.6</t>
  </si>
  <si>
    <t>10.7</t>
  </si>
  <si>
    <t>10.8</t>
  </si>
  <si>
    <t>10.9</t>
  </si>
  <si>
    <t>10.10</t>
  </si>
  <si>
    <t>11.2</t>
  </si>
  <si>
    <t>Demolição de alvenaria de bloco furado, de forma manual, sem reaproveitamento. AF_09/2023</t>
  </si>
  <si>
    <t>97622 - Sinapi - C</t>
  </si>
  <si>
    <t>3,90m x 0,15m x 2,80m = 1,64m³ x 2 = 3,28m³</t>
  </si>
  <si>
    <t>2,10m x 0,80m x 2  = 3,36m²</t>
  </si>
  <si>
    <t>Remoção de portas, de forma manual, com reaproveitamento. AF_09/2023</t>
  </si>
  <si>
    <t>Remoção de janelas, de forma manual, com reaproveitamento. AF_09/2023</t>
  </si>
  <si>
    <t>97644 - Sinapi - C</t>
  </si>
  <si>
    <t>97645 - Sinapi - C</t>
  </si>
  <si>
    <t>1,60 m x 1,20m = 1,92m²</t>
  </si>
  <si>
    <t>Demolição de piso de concreto simples, de forma manual, sem reaproveitamento. AF_09/2023</t>
  </si>
  <si>
    <t>1,0m x 4,20m x 0,06m = 0,25m³</t>
  </si>
  <si>
    <t>104789 - Sinapi - C</t>
  </si>
  <si>
    <t xml:space="preserve">m² </t>
  </si>
  <si>
    <t>97633 - Sinapi - C</t>
  </si>
  <si>
    <r>
      <t>4,0m x 5,0m + 5,60m x 5,00m (refeiório - antiga cozinha) = 20m</t>
    </r>
    <r>
      <rPr>
        <b/>
        <sz val="10"/>
        <rFont val="Times New Roman"/>
        <family val="1"/>
      </rPr>
      <t xml:space="preserve">² + </t>
    </r>
    <r>
      <rPr>
        <sz val="10"/>
        <rFont val="Times New Roman"/>
        <family val="1"/>
      </rPr>
      <t>28,00m² = 48,00m²</t>
    </r>
  </si>
  <si>
    <t>Demolição de revestimento cerâmico, de forma manual, sem reaproveitamento. AF_09/2023 (pisos)</t>
  </si>
  <si>
    <t>Demolição de revestimento cerâmico, de forma manual, sem reaproveitamento. AF_09/2023 (paredes)</t>
  </si>
  <si>
    <t>(1,25+ 5,6+5,0 + 2x2,95)m x 2,80m - (3x0,80mx2,10m) - (2x1,60m x 1,20m) = 40,82m²</t>
  </si>
  <si>
    <t xml:space="preserve">11,40m x 4,20m + 5,60m x 5,0m (refeitório) = 47,88m² + 28m² = 75,88m² </t>
  </si>
  <si>
    <t>4 x 0,80m + 3,65m = 6,85 m</t>
  </si>
  <si>
    <t xml:space="preserve">2,80m x (11,00m + 7,0m + 2x 4,00m + 2 x 2,00m ) = 30,00m² </t>
  </si>
  <si>
    <t xml:space="preserve">80,92m² (interno) + 42,54m² (externo) = 123,46m² </t>
  </si>
  <si>
    <t>Fundo selador acrílico, aplicação manual em parede, uma demão. AF_04/2023</t>
  </si>
  <si>
    <t>Pintura látex acrílica premium, aplicação manual em paredes, duas demãos. AF_04/2023</t>
  </si>
  <si>
    <t>50,06 metros</t>
  </si>
  <si>
    <t xml:space="preserve">27,05m x 2 cabos = 54,10 m </t>
  </si>
  <si>
    <t xml:space="preserve">32,56m x 3 cabos = 97,68m </t>
  </si>
  <si>
    <t>91834 – Sinapi - C</t>
  </si>
  <si>
    <t>Eletroduto flexível corrugado, PVC, DN 25 mm (3/4"), para circuitos terminais, instalado em forro - fornecimento e instalação. AF_03/2023</t>
  </si>
  <si>
    <t>Lâmpada compacta de led 10W, base E27 - fornecimento e instalação. AF_02/2020</t>
  </si>
  <si>
    <t>4 unidades</t>
  </si>
  <si>
    <t>1 unidades</t>
  </si>
  <si>
    <t>97610 - Sinapi - C</t>
  </si>
  <si>
    <t>Tomada média de embutir (1 módulo), 2P+T 20 A, incluindo suporte e placa - fornecimento e instalação. AF_03/2023</t>
  </si>
  <si>
    <t>91997 – Sinapi - C</t>
  </si>
  <si>
    <t>Tomada média de embutir (2 módulos), 2P+T 10 A, incluindo suporte e placa - fornecimento e instalação. AF_03/2023</t>
  </si>
  <si>
    <t>Tomada média de embutir (2 módulos), 2P+T 20 A, incluindo suporte e placa - fornecimento e instalação. AF_03/2023</t>
  </si>
  <si>
    <t>2 unidades</t>
  </si>
  <si>
    <t>3 unidades</t>
  </si>
  <si>
    <t>92005 – Sinapi - C</t>
  </si>
  <si>
    <t>Interruptor simples (1 módulo) com interruptor paralelo (1 módulo), 10 A/250v, incluindo suporte e placa - fornecimento e instalação. AF_03/2023</t>
  </si>
  <si>
    <t>9 unidades</t>
  </si>
  <si>
    <t>VALOR TOTAL DA OBRA</t>
  </si>
  <si>
    <t>Fabricação e instalação de meia tesoura de madeira não aparelhada, com vão de 3 m, para telha cerâmica ou de concreto, incluso içamento. AF_07/2019</t>
  </si>
  <si>
    <t>INSTALAÇÕES HIDROSSANITÁRIAS</t>
  </si>
  <si>
    <t xml:space="preserve">INSTALAÇÕES HIDROSSANITÁRIAS </t>
  </si>
  <si>
    <t>11.3</t>
  </si>
  <si>
    <t>11.4</t>
  </si>
  <si>
    <t>11.5</t>
  </si>
  <si>
    <t>11.6</t>
  </si>
  <si>
    <t>11.7</t>
  </si>
  <si>
    <t>11.8</t>
  </si>
  <si>
    <t>11.9</t>
  </si>
  <si>
    <t xml:space="preserve">Alana Karolyne Dametto dos Santos </t>
  </si>
  <si>
    <t>Engenheira Civil - CREA/SC 188.897-6</t>
  </si>
  <si>
    <t>Tubo, PVC, soldável, DN 25mm, instalado em ramal ou sub-ramal de água - fornecimento e instalação. AF_06/2022</t>
  </si>
  <si>
    <t>89357 - Sinapi - C</t>
  </si>
  <si>
    <t>Joelho 90º, PVC, soldável, DN 25mm, instalado em ramal ou sub-ramal de água - fornecimento e instalação. AF_06/2022</t>
  </si>
  <si>
    <t>Luva, PVC, soldável, DN 25mm, instalado em ramal ou sub-ramal de água - fornecimento e instalação. AF_06/2022</t>
  </si>
  <si>
    <t>Caixa enterrada hidráulica retangular em alvenaria com tijolos cerâmicos maciços, dimensões internas: 0,4x0,4x0,4 m para rede de drenagem. AF_12/2020</t>
  </si>
  <si>
    <t>99251 - Sinapi - C</t>
  </si>
  <si>
    <t>Tubo PVC, serie normal, esgoto predial, DN 75mm, fornecido e instalado em ramal de descarga ou ramal de esgoto sanitário. AF_08/2022</t>
  </si>
  <si>
    <t>Tubo PVC, serie normal, esgoto predial, DN 40mm, fornecido e instalado em ramal de descarga ou ramal de esgoto sanitário. AF_08/2022</t>
  </si>
  <si>
    <t>89711 - Sinapi - C</t>
  </si>
  <si>
    <t>Joelho 90 graus, PVC, serie normal, esgoto predial, DN 40 mm, junta soldável, fornecido e instalado em ramal de descarga ou ramal de esgoto sanitário. AF_08/2022</t>
  </si>
  <si>
    <t>89724 - Sinapi - C</t>
  </si>
  <si>
    <t>Joelho 45 graus, PVC, serie normal, esgoto predial, DN 40 mm, junta soldável, fornecido e instalado em ramal de descarga ou ramal de esgoto sanitário. AF_08/2022</t>
  </si>
  <si>
    <t>89726 - Sinapi - C</t>
  </si>
  <si>
    <t>Junção simples, PVC, serie normal, esgoto predial, DN 40 mm, junta soldável, fornecido e instalado em ramal de descarga ou ramal de esgoto sanitário. AF_08/2022</t>
  </si>
  <si>
    <t>89783 - Sinapi - C</t>
  </si>
  <si>
    <t>Registro de pressão bruto, latão, roscável, 3/4", com acabamento e canopla cromados - fornecimento e instalação. AF_08/2021</t>
  </si>
  <si>
    <t>89985 - Sinapi - C</t>
  </si>
  <si>
    <t>Tê, PVC, soldável, DN 25 mm instalado em reservação de água de edificação que possua reservatório de fibra/fibrocimento fornecimento e instalação. AF_06/2016</t>
  </si>
  <si>
    <t>94688 - Sinapi - C</t>
  </si>
  <si>
    <t>10.11</t>
  </si>
  <si>
    <t>10.12</t>
  </si>
  <si>
    <t>10.13</t>
  </si>
  <si>
    <t>103324 - Sinapi - C</t>
  </si>
  <si>
    <t>100357 – Sinapi - C</t>
  </si>
  <si>
    <t>Lastro de concreto magro, aplicado em blocos de coroamento ou sapatas, espessura de 5 cm. AF_08/2017</t>
  </si>
  <si>
    <t>Impermeabilização de superfície com emulsão asfáltica, 2 demãos. AF_09/2023</t>
  </si>
  <si>
    <t>Fabricação, montagem e desmontagem de fôrma para viga baldrame, em madeira serrada, e=25 mm, 4 utilizações. AF_06/2017</t>
  </si>
  <si>
    <t>Concretagem de blocos de coroamento e vigas baldrames, fck 30 MPa, com uso de bomba lançamento, adensamento e acabamento. AF_06/2017</t>
  </si>
  <si>
    <t>10.14</t>
  </si>
  <si>
    <t>10.15</t>
  </si>
  <si>
    <t>10.16</t>
  </si>
  <si>
    <t>Calha em chapa de aço galvanizado número 24, desenvolvimento de 33 cm, incluso transporte vertical. AF_07/2019</t>
  </si>
  <si>
    <t>6,20 metros</t>
  </si>
  <si>
    <t>6.5</t>
  </si>
  <si>
    <t>Calha em chapa de aço galvanizado número 24, desenvolvimento de 50 cm, incluso transporte vertical. AF_07/2019</t>
  </si>
  <si>
    <t>94228 – Sinapi - C</t>
  </si>
  <si>
    <t>87905 - Sinapi - C</t>
  </si>
  <si>
    <t>Sinapi 02/2024</t>
  </si>
  <si>
    <r>
      <t xml:space="preserve">Endereço: </t>
    </r>
    <r>
      <rPr>
        <sz val="11"/>
        <rFont val="Times New Roman"/>
        <family val="1"/>
      </rPr>
      <t>Rua Afonso Oliboni, nº 1695 , Centro</t>
    </r>
    <r>
      <rPr>
        <b/>
        <sz val="11"/>
        <rFont val="Times New Roman"/>
        <family val="1"/>
      </rPr>
      <t>,</t>
    </r>
    <r>
      <rPr>
        <sz val="11"/>
        <rFont val="Times New Roman"/>
        <family val="1"/>
      </rPr>
      <t xml:space="preserve"> Bandeirante/SC</t>
    </r>
  </si>
  <si>
    <t>Conforme projeto hidrossanitário</t>
  </si>
  <si>
    <t>10.17</t>
  </si>
  <si>
    <t>10.18</t>
  </si>
  <si>
    <t>10.19</t>
  </si>
  <si>
    <t>Tubo PVC, serie normal, esgoto predial, DN 100mm, fornecido e instalado em ramal de descarga ou ramal de esgoto sanitário. AF_08/2023</t>
  </si>
  <si>
    <t>Joelho 45 graus, PVC, serie normal, esgoto predial, DN 100 mm, junta elástica, fornecido e instalado em prumada de esgoto sanitário ou ventilação. AF_08/2022</t>
  </si>
  <si>
    <t>89810 - Sinapi - C</t>
  </si>
  <si>
    <t>Tanque séptico circular, em concreto pré-moldado, diâmetro interno = 2,00 m, altura interna = 1,50 m, volume útil: 4.712,39. AF_12/2020_PA</t>
  </si>
  <si>
    <t>98053 - Sinapi - C</t>
  </si>
  <si>
    <t>98059 - Sinapi - C</t>
  </si>
  <si>
    <t>Filtro anaeróbio circular, em concreto pré-moldado, diâmetro interno = 2,00 m, altura interna = 1,50 m, volume útil: 4.712,39. AF_12/2020_PA</t>
  </si>
  <si>
    <t>98100 - Sinapi - C</t>
  </si>
  <si>
    <t>Sumidouro retangular, em alvenaria com blocos de concreto, dimensões internas: 3,0 x 4,0 x h=2,5 m, área de infiltração: 47 m². AF_12/2020</t>
  </si>
  <si>
    <t>Tubo, PEX, multicamada, com tubo luva, DN 20, instalado em implantação de instalações de gás - fornecimento e instalação. AF_01/2020</t>
  </si>
  <si>
    <t>100800 - Sinapi - C</t>
  </si>
  <si>
    <t xml:space="preserve">    CRONOGRAMA FÍSICO-FINANCEIRO</t>
  </si>
  <si>
    <r>
      <t xml:space="preserve">Obra: </t>
    </r>
    <r>
      <rPr>
        <sz val="10"/>
        <rFont val="Times New Roman"/>
        <family val="1"/>
      </rPr>
      <t xml:space="preserve">Ampliação e reforma no Centro de Educação Infantil Nosso Sonho </t>
    </r>
  </si>
  <si>
    <r>
      <t xml:space="preserve">Endereço: </t>
    </r>
    <r>
      <rPr>
        <sz val="10"/>
        <rFont val="Times New Roman"/>
        <family val="1"/>
      </rPr>
      <t>Rua Afonso Oliboni, nº 1695 , Centro</t>
    </r>
    <r>
      <rPr>
        <b/>
        <sz val="10"/>
        <rFont val="Times New Roman"/>
        <family val="1"/>
      </rPr>
      <t>,</t>
    </r>
    <r>
      <rPr>
        <sz val="10"/>
        <rFont val="Times New Roman"/>
        <family val="1"/>
      </rPr>
      <t xml:space="preserve"> Bandeirante/SC</t>
    </r>
  </si>
  <si>
    <r>
      <t xml:space="preserve">Proprietário: </t>
    </r>
    <r>
      <rPr>
        <sz val="10"/>
        <rFont val="Times New Roman"/>
        <family val="1"/>
      </rPr>
      <t>Prefeitura Municipal de Bandeirante</t>
    </r>
  </si>
  <si>
    <t>Bancada de granito cinza polido, de 1,50 x 0,60 m - fornecimento e instalação. AF_01/2020</t>
  </si>
  <si>
    <t>7.6</t>
  </si>
  <si>
    <t xml:space="preserve">01 unidade para bancada cozinha </t>
  </si>
  <si>
    <t>86889 - Sinapi - C</t>
  </si>
  <si>
    <t>2,80m x (6,30m x 2 + 4,20m x 3 + 4,0m x2) = 92,96 m² - 2,82m² (janelas) - 2,10m x 0,80m = 88,46m²</t>
  </si>
  <si>
    <t>2,80m x [(5,60m x 2 + 5,00m + 1,20m) - cozinha, ampliação refeitório + (1,75m x 2 + 4,00m x 2) - depósito] = 80,92m²</t>
  </si>
  <si>
    <t>3,0m x (6,30m x 2 + 4,20m) = 50,40m² - 2,82m² (janelas) - 2,10m x 0,80m = 45,90m²</t>
  </si>
  <si>
    <t xml:space="preserve">26,46m² + 51,48m² </t>
  </si>
  <si>
    <t>2 x (5,60m + 5,0m + 11,10 + 4,0) + 4 x 4,0m  = 67,40 m</t>
  </si>
  <si>
    <t>Recolocação de folhas de porta de madeira leve ou média de 80cm de largura, considerando reaproveitamento do material. AF_12/2019</t>
  </si>
  <si>
    <t>7.7</t>
  </si>
  <si>
    <t>7.8</t>
  </si>
  <si>
    <t>02 unidades</t>
  </si>
  <si>
    <t>100697 - Sinapi - C</t>
  </si>
  <si>
    <t>Batente para porta de madeira, fixação com argamassa, padrão popular. Fornecimento e instalação. AF_12/2019</t>
  </si>
  <si>
    <t xml:space="preserve">01 unidade - para vão do refeitório </t>
  </si>
  <si>
    <t>91292 - Sinapi - C</t>
  </si>
  <si>
    <r>
      <t>Área:</t>
    </r>
    <r>
      <rPr>
        <sz val="11"/>
        <rFont val="Times New Roman"/>
        <family val="1"/>
      </rPr>
      <t xml:space="preserve"> 26,46m² - Ampliação / 48,75m² - Reforma</t>
    </r>
  </si>
  <si>
    <t>PREVENÇÃO DE INCÊNDIOS</t>
  </si>
  <si>
    <t xml:space="preserve">Acionador manual Seguranca de Alarme (Quebra-Vidro) </t>
  </si>
  <si>
    <t>Extintor de incêndio portátil com carga de CO2 de 4 kg, classe BC - fornecimento e instalação. AF_10/2020_PE</t>
  </si>
  <si>
    <t>12.5</t>
  </si>
  <si>
    <t>Eletroduto rígido roscável, pvc, dn 32 mm (1"), para circuitos terminais, instalado em parede - fornecimento e instalação. AF_12/2015</t>
  </si>
  <si>
    <t>Cabo de cobre flexível isolado, 2,5 mm², anti-chama 0,6/1,0 kv, para circuitos terminais - fornecimento e instalação. AF_12/2015</t>
  </si>
  <si>
    <t xml:space="preserve">
Placa de sinalização de segurança contra incêndio, fotoluminescente, retangular, *13 x 26* cm, em pvc *2* mm antichamas (símbolos, cores e pictogramas conforme NBR 16820)</t>
  </si>
  <si>
    <t>Luminária de emergência, com 30 lâmpadas led de 2 w, sem reator - fornecimento e instalação. AF_02/2020</t>
  </si>
  <si>
    <t>und</t>
  </si>
  <si>
    <t>13.2</t>
  </si>
  <si>
    <t xml:space="preserve">conforme projeto </t>
  </si>
  <si>
    <t>12.3</t>
  </si>
  <si>
    <t>12.4</t>
  </si>
  <si>
    <t>12.6</t>
  </si>
  <si>
    <t>12.7</t>
  </si>
  <si>
    <t>91872 - Sinapi - C</t>
  </si>
  <si>
    <t>43724 - SIE/SC</t>
  </si>
  <si>
    <t>43723 - SIE/SC</t>
  </si>
  <si>
    <t>91927 - Sinapi - C</t>
  </si>
  <si>
    <t>37539 - Sinapi - I</t>
  </si>
  <si>
    <t>97599 - Sinapi - C</t>
  </si>
  <si>
    <t>101908 - Sinapi - C</t>
  </si>
  <si>
    <t>Extintor de incêndio portátil com carga de PQS de 4 kg, classe BC - fornecimento e instalação. AF_10/2020_PE</t>
  </si>
  <si>
    <t>Central alarme contra incendio para 18 setores</t>
  </si>
  <si>
    <t>Bandeirante, 15 de abril de 2024</t>
  </si>
  <si>
    <r>
      <t>Data:</t>
    </r>
    <r>
      <rPr>
        <sz val="11"/>
        <rFont val="Times New Roman"/>
        <family val="1"/>
      </rPr>
      <t xml:space="preserve"> 15/04/2024</t>
    </r>
  </si>
  <si>
    <t>Bandeirante, 15  de abril de 2024</t>
  </si>
  <si>
    <t xml:space="preserve">Município de Bandeirante </t>
  </si>
  <si>
    <t>CNPJ n° 01.612.528/0001-34</t>
  </si>
  <si>
    <t>14.0</t>
  </si>
  <si>
    <t>14.1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</si>
</sst>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0.0"/>
    <numFmt numFmtId="166" formatCode="#,##0.00;[Red]#,##0.00"/>
    <numFmt numFmtId="167" formatCode="#,##0.000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/>
    <xf numFmtId="9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2" fillId="0" borderId="0" xfId="2" applyFont="1"/>
    <xf numFmtId="4" fontId="2" fillId="0" borderId="4" xfId="2" applyNumberFormat="1" applyFont="1" applyBorder="1"/>
    <xf numFmtId="0" fontId="2" fillId="0" borderId="0" xfId="2" applyFont="1" applyAlignment="1">
      <alignment horizontal="left"/>
    </xf>
    <xf numFmtId="4" fontId="2" fillId="0" borderId="0" xfId="2" applyNumberFormat="1" applyFont="1" applyAlignment="1">
      <alignment horizontal="center"/>
    </xf>
    <xf numFmtId="3" fontId="2" fillId="0" borderId="0" xfId="2" applyNumberFormat="1" applyFont="1"/>
    <xf numFmtId="4" fontId="2" fillId="0" borderId="0" xfId="2" applyNumberFormat="1" applyFont="1"/>
    <xf numFmtId="0" fontId="2" fillId="0" borderId="0" xfId="2" applyFont="1" applyAlignment="1">
      <alignment horizontal="center"/>
    </xf>
    <xf numFmtId="0" fontId="2" fillId="0" borderId="4" xfId="2" applyFont="1" applyBorder="1" applyAlignment="1">
      <alignment horizontal="center"/>
    </xf>
    <xf numFmtId="0" fontId="1" fillId="0" borderId="0" xfId="2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/>
    <xf numFmtId="167" fontId="8" fillId="0" borderId="1" xfId="0" applyNumberFormat="1" applyFont="1" applyBorder="1"/>
    <xf numFmtId="0" fontId="7" fillId="2" borderId="5" xfId="0" applyFont="1" applyFill="1" applyBorder="1"/>
    <xf numFmtId="0" fontId="2" fillId="0" borderId="5" xfId="0" applyFont="1" applyBorder="1"/>
    <xf numFmtId="0" fontId="3" fillId="0" borderId="5" xfId="0" applyFont="1" applyBorder="1"/>
    <xf numFmtId="4" fontId="2" fillId="0" borderId="2" xfId="2" applyNumberFormat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4" fontId="2" fillId="0" borderId="1" xfId="2" applyNumberFormat="1" applyFont="1" applyBorder="1" applyAlignment="1">
      <alignment horizontal="right"/>
    </xf>
    <xf numFmtId="0" fontId="2" fillId="0" borderId="2" xfId="2" applyFont="1" applyBorder="1" applyAlignment="1">
      <alignment horizontal="left"/>
    </xf>
    <xf numFmtId="4" fontId="2" fillId="0" borderId="1" xfId="2" applyNumberFormat="1" applyFont="1" applyBorder="1" applyAlignment="1">
      <alignment horizontal="center"/>
    </xf>
    <xf numFmtId="4" fontId="2" fillId="0" borderId="1" xfId="2" applyNumberFormat="1" applyFont="1" applyBorder="1"/>
    <xf numFmtId="2" fontId="2" fillId="0" borderId="1" xfId="2" applyNumberFormat="1" applyFont="1" applyBorder="1" applyAlignment="1">
      <alignment horizontal="right"/>
    </xf>
    <xf numFmtId="4" fontId="2" fillId="0" borderId="1" xfId="0" applyNumberFormat="1" applyFont="1" applyBorder="1"/>
    <xf numFmtId="0" fontId="2" fillId="0" borderId="8" xfId="2" applyFont="1" applyBorder="1" applyAlignment="1">
      <alignment horizontal="left"/>
    </xf>
    <xf numFmtId="0" fontId="2" fillId="0" borderId="9" xfId="2" applyFont="1" applyBorder="1" applyAlignment="1">
      <alignment horizontal="left"/>
    </xf>
    <xf numFmtId="4" fontId="2" fillId="0" borderId="9" xfId="2" applyNumberFormat="1" applyFont="1" applyBorder="1" applyAlignment="1">
      <alignment horizontal="center"/>
    </xf>
    <xf numFmtId="3" fontId="2" fillId="0" borderId="9" xfId="2" applyNumberFormat="1" applyFont="1" applyBorder="1"/>
    <xf numFmtId="4" fontId="2" fillId="0" borderId="9" xfId="2" applyNumberFormat="1" applyFont="1" applyBorder="1"/>
    <xf numFmtId="0" fontId="2" fillId="0" borderId="10" xfId="2" applyFont="1" applyBorder="1"/>
    <xf numFmtId="0" fontId="2" fillId="0" borderId="11" xfId="2" applyFont="1" applyBorder="1" applyAlignment="1">
      <alignment horizontal="left"/>
    </xf>
    <xf numFmtId="0" fontId="2" fillId="0" borderId="12" xfId="2" applyFont="1" applyBorder="1"/>
    <xf numFmtId="0" fontId="2" fillId="0" borderId="11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14" xfId="2" applyFont="1" applyBorder="1"/>
    <xf numFmtId="4" fontId="7" fillId="0" borderId="2" xfId="2" applyNumberFormat="1" applyFont="1" applyBorder="1" applyAlignment="1">
      <alignment horizontal="center"/>
    </xf>
    <xf numFmtId="4" fontId="7" fillId="0" borderId="1" xfId="2" applyNumberFormat="1" applyFont="1" applyBorder="1"/>
    <xf numFmtId="166" fontId="7" fillId="0" borderId="1" xfId="2" applyNumberFormat="1" applyFont="1" applyBorder="1"/>
    <xf numFmtId="4" fontId="7" fillId="0" borderId="1" xfId="2" applyNumberFormat="1" applyFont="1" applyBorder="1" applyAlignment="1">
      <alignment horizontal="right"/>
    </xf>
    <xf numFmtId="9" fontId="7" fillId="0" borderId="1" xfId="3" applyFont="1" applyBorder="1" applyAlignment="1">
      <alignment horizontal="left"/>
    </xf>
    <xf numFmtId="0" fontId="7" fillId="0" borderId="7" xfId="2" applyFont="1" applyBorder="1" applyAlignment="1">
      <alignment horizontal="left"/>
    </xf>
    <xf numFmtId="4" fontId="7" fillId="0" borderId="7" xfId="2" applyNumberFormat="1" applyFont="1" applyBorder="1" applyAlignment="1">
      <alignment horizontal="center"/>
    </xf>
    <xf numFmtId="4" fontId="7" fillId="0" borderId="7" xfId="2" applyNumberFormat="1" applyFont="1" applyBorder="1" applyAlignment="1">
      <alignment horizontal="right"/>
    </xf>
    <xf numFmtId="166" fontId="7" fillId="0" borderId="7" xfId="2" applyNumberFormat="1" applyFont="1" applyBorder="1"/>
    <xf numFmtId="0" fontId="7" fillId="0" borderId="2" xfId="2" applyFont="1" applyBorder="1" applyAlignment="1">
      <alignment horizontal="left"/>
    </xf>
    <xf numFmtId="4" fontId="7" fillId="0" borderId="1" xfId="2" applyNumberFormat="1" applyFont="1" applyBorder="1" applyAlignment="1">
      <alignment horizontal="center"/>
    </xf>
    <xf numFmtId="0" fontId="6" fillId="0" borderId="0" xfId="2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2" xfId="2" applyFont="1" applyBorder="1" applyAlignment="1">
      <alignment horizontal="left" wrapText="1"/>
    </xf>
    <xf numFmtId="4" fontId="2" fillId="0" borderId="2" xfId="2" applyNumberFormat="1" applyFont="1" applyBorder="1" applyAlignment="1">
      <alignment horizontal="center" vertical="center"/>
    </xf>
    <xf numFmtId="4" fontId="2" fillId="0" borderId="1" xfId="2" applyNumberFormat="1" applyFont="1" applyBorder="1" applyAlignment="1">
      <alignment vertical="center"/>
    </xf>
    <xf numFmtId="4" fontId="2" fillId="0" borderId="1" xfId="2" applyNumberFormat="1" applyFont="1" applyBorder="1" applyAlignment="1">
      <alignment horizontal="center" vertical="center"/>
    </xf>
    <xf numFmtId="166" fontId="2" fillId="0" borderId="1" xfId="2" applyNumberFormat="1" applyFont="1" applyBorder="1" applyAlignment="1">
      <alignment horizontal="right"/>
    </xf>
    <xf numFmtId="166" fontId="2" fillId="0" borderId="1" xfId="2" applyNumberFormat="1" applyFont="1" applyBorder="1"/>
    <xf numFmtId="166" fontId="2" fillId="0" borderId="2" xfId="2" applyNumberFormat="1" applyFont="1" applyBorder="1" applyAlignment="1">
      <alignment horizontal="right"/>
    </xf>
    <xf numFmtId="0" fontId="2" fillId="0" borderId="7" xfId="2" applyFont="1" applyBorder="1" applyAlignment="1">
      <alignment horizontal="left" wrapText="1"/>
    </xf>
    <xf numFmtId="4" fontId="2" fillId="0" borderId="1" xfId="2" applyNumberFormat="1" applyFont="1" applyBorder="1" applyAlignment="1">
      <alignment horizontal="right" vertical="center"/>
    </xf>
    <xf numFmtId="166" fontId="2" fillId="0" borderId="2" xfId="2" applyNumberFormat="1" applyFont="1" applyBorder="1" applyAlignment="1">
      <alignment horizontal="right" vertical="center"/>
    </xf>
    <xf numFmtId="166" fontId="2" fillId="0" borderId="2" xfId="2" applyNumberFormat="1" applyFont="1" applyBorder="1" applyAlignment="1">
      <alignment vertical="center"/>
    </xf>
    <xf numFmtId="4" fontId="2" fillId="0" borderId="2" xfId="2" applyNumberFormat="1" applyFont="1" applyBorder="1"/>
    <xf numFmtId="166" fontId="2" fillId="0" borderId="7" xfId="2" applyNumberFormat="1" applyFont="1" applyBorder="1" applyAlignment="1">
      <alignment horizontal="right"/>
    </xf>
    <xf numFmtId="166" fontId="2" fillId="0" borderId="1" xfId="2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" fontId="3" fillId="0" borderId="1" xfId="0" applyNumberFormat="1" applyFont="1" applyBorder="1"/>
    <xf numFmtId="4" fontId="2" fillId="0" borderId="15" xfId="0" applyNumberFormat="1" applyFont="1" applyBorder="1"/>
    <xf numFmtId="4" fontId="3" fillId="0" borderId="16" xfId="0" applyNumberFormat="1" applyFont="1" applyBorder="1"/>
    <xf numFmtId="4" fontId="3" fillId="0" borderId="2" xfId="0" applyNumberFormat="1" applyFont="1" applyBorder="1"/>
    <xf numFmtId="4" fontId="2" fillId="2" borderId="5" xfId="0" applyNumberFormat="1" applyFont="1" applyFill="1" applyBorder="1"/>
    <xf numFmtId="0" fontId="2" fillId="2" borderId="5" xfId="0" applyFont="1" applyFill="1" applyBorder="1"/>
    <xf numFmtId="0" fontId="3" fillId="0" borderId="16" xfId="0" applyFont="1" applyBorder="1" applyAlignment="1">
      <alignment horizontal="left"/>
    </xf>
    <xf numFmtId="0" fontId="2" fillId="0" borderId="1" xfId="2" applyFont="1" applyBorder="1" applyAlignment="1">
      <alignment horizontal="left" vertical="center" wrapText="1" shrinkToFit="1"/>
    </xf>
    <xf numFmtId="166" fontId="2" fillId="0" borderId="1" xfId="2" applyNumberFormat="1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7" xfId="2" applyFont="1" applyBorder="1" applyAlignment="1">
      <alignment horizontal="left" vertical="center" wrapText="1" shrinkToFit="1"/>
    </xf>
    <xf numFmtId="0" fontId="2" fillId="0" borderId="2" xfId="2" applyFont="1" applyBorder="1" applyAlignment="1">
      <alignment horizontal="left" vertical="center" wrapText="1" shrinkToFit="1"/>
    </xf>
    <xf numFmtId="166" fontId="2" fillId="0" borderId="7" xfId="2" applyNumberFormat="1" applyFont="1" applyBorder="1" applyAlignment="1">
      <alignment vertical="center"/>
    </xf>
    <xf numFmtId="4" fontId="2" fillId="0" borderId="2" xfId="2" applyNumberFormat="1" applyFont="1" applyBorder="1" applyAlignment="1">
      <alignment vertical="center"/>
    </xf>
    <xf numFmtId="4" fontId="2" fillId="0" borderId="0" xfId="2" applyNumberFormat="1" applyFont="1" applyAlignment="1">
      <alignment vertical="center"/>
    </xf>
    <xf numFmtId="0" fontId="2" fillId="0" borderId="2" xfId="0" applyFont="1" applyBorder="1" applyAlignment="1">
      <alignment horizontal="left" wrapText="1" shrinkToFit="1"/>
    </xf>
    <xf numFmtId="2" fontId="2" fillId="0" borderId="1" xfId="2" applyNumberFormat="1" applyFont="1" applyBorder="1" applyAlignment="1">
      <alignment horizontal="right" vertical="center"/>
    </xf>
    <xf numFmtId="0" fontId="2" fillId="0" borderId="2" xfId="2" applyFont="1" applyBorder="1" applyAlignment="1">
      <alignment horizontal="left" wrapText="1" shrinkToFit="1"/>
    </xf>
    <xf numFmtId="4" fontId="2" fillId="0" borderId="3" xfId="2" applyNumberFormat="1" applyFont="1" applyBorder="1" applyAlignment="1">
      <alignment vertical="center"/>
    </xf>
    <xf numFmtId="4" fontId="2" fillId="0" borderId="3" xfId="2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 wrapText="1" shrinkToFit="1"/>
    </xf>
    <xf numFmtId="0" fontId="2" fillId="0" borderId="0" xfId="2" applyFont="1" applyAlignment="1">
      <alignment horizontal="left" vertical="center" wrapText="1" shrinkToFit="1"/>
    </xf>
    <xf numFmtId="4" fontId="2" fillId="0" borderId="0" xfId="2" applyNumberFormat="1" applyFont="1" applyAlignment="1">
      <alignment horizontal="center" vertical="center"/>
    </xf>
    <xf numFmtId="166" fontId="2" fillId="0" borderId="0" xfId="2" applyNumberFormat="1" applyFont="1" applyAlignment="1">
      <alignment vertical="center"/>
    </xf>
    <xf numFmtId="166" fontId="2" fillId="0" borderId="0" xfId="2" applyNumberFormat="1" applyFont="1" applyAlignment="1">
      <alignment horizontal="right" vertical="center"/>
    </xf>
    <xf numFmtId="4" fontId="2" fillId="0" borderId="7" xfId="2" applyNumberFormat="1" applyFont="1" applyBorder="1" applyAlignment="1">
      <alignment horizontal="center" vertical="center"/>
    </xf>
    <xf numFmtId="166" fontId="2" fillId="0" borderId="7" xfId="2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left" wrapText="1"/>
    </xf>
    <xf numFmtId="166" fontId="2" fillId="0" borderId="3" xfId="2" applyNumberFormat="1" applyFont="1" applyBorder="1" applyAlignment="1">
      <alignment horizontal="right" vertical="center"/>
    </xf>
    <xf numFmtId="166" fontId="2" fillId="0" borderId="7" xfId="2" applyNumberFormat="1" applyFont="1" applyBorder="1"/>
    <xf numFmtId="0" fontId="2" fillId="0" borderId="7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 wrapText="1"/>
    </xf>
    <xf numFmtId="4" fontId="2" fillId="0" borderId="7" xfId="2" applyNumberFormat="1" applyFont="1" applyBorder="1" applyAlignment="1">
      <alignment vertical="center"/>
    </xf>
    <xf numFmtId="0" fontId="7" fillId="0" borderId="21" xfId="2" applyFont="1" applyBorder="1"/>
    <xf numFmtId="0" fontId="2" fillId="0" borderId="20" xfId="2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2" fillId="0" borderId="21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/>
    </xf>
    <xf numFmtId="2" fontId="7" fillId="0" borderId="20" xfId="2" applyNumberFormat="1" applyFont="1" applyBorder="1" applyAlignment="1">
      <alignment horizontal="center"/>
    </xf>
    <xf numFmtId="165" fontId="2" fillId="0" borderId="11" xfId="2" applyNumberFormat="1" applyFont="1" applyBorder="1" applyAlignment="1">
      <alignment horizontal="center" vertical="center"/>
    </xf>
    <xf numFmtId="165" fontId="7" fillId="0" borderId="11" xfId="2" applyNumberFormat="1" applyFont="1" applyBorder="1" applyAlignment="1">
      <alignment horizontal="center"/>
    </xf>
    <xf numFmtId="165" fontId="2" fillId="0" borderId="20" xfId="2" applyNumberFormat="1" applyFont="1" applyBorder="1" applyAlignment="1">
      <alignment horizontal="center" vertical="center"/>
    </xf>
    <xf numFmtId="165" fontId="7" fillId="0" borderId="20" xfId="2" applyNumberFormat="1" applyFont="1" applyBorder="1" applyAlignment="1">
      <alignment horizontal="center"/>
    </xf>
    <xf numFmtId="1" fontId="2" fillId="0" borderId="20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2" fillId="0" borderId="2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20" xfId="0" applyFont="1" applyBorder="1"/>
    <xf numFmtId="0" fontId="2" fillId="0" borderId="18" xfId="0" applyFont="1" applyBorder="1"/>
    <xf numFmtId="0" fontId="2" fillId="0" borderId="20" xfId="0" applyFont="1" applyBorder="1" applyAlignment="1">
      <alignment horizontal="center"/>
    </xf>
    <xf numFmtId="0" fontId="3" fillId="0" borderId="18" xfId="0" applyFont="1" applyBorder="1"/>
    <xf numFmtId="0" fontId="2" fillId="0" borderId="22" xfId="0" applyFont="1" applyBorder="1"/>
    <xf numFmtId="0" fontId="3" fillId="0" borderId="18" xfId="0" applyFont="1" applyBorder="1" applyAlignment="1">
      <alignment horizontal="center"/>
    </xf>
    <xf numFmtId="0" fontId="7" fillId="0" borderId="12" xfId="0" applyFont="1" applyBorder="1"/>
    <xf numFmtId="0" fontId="3" fillId="0" borderId="20" xfId="0" applyFont="1" applyBorder="1" applyAlignment="1">
      <alignment horizontal="center"/>
    </xf>
    <xf numFmtId="4" fontId="3" fillId="0" borderId="12" xfId="0" applyNumberFormat="1" applyFont="1" applyBorder="1"/>
    <xf numFmtId="0" fontId="8" fillId="0" borderId="20" xfId="0" applyFont="1" applyBorder="1" applyAlignment="1">
      <alignment horizontal="center"/>
    </xf>
    <xf numFmtId="4" fontId="3" fillId="0" borderId="23" xfId="0" applyNumberFormat="1" applyFont="1" applyBorder="1"/>
    <xf numFmtId="0" fontId="7" fillId="2" borderId="18" xfId="0" applyFont="1" applyFill="1" applyBorder="1"/>
    <xf numFmtId="0" fontId="3" fillId="0" borderId="22" xfId="0" applyFont="1" applyBorder="1"/>
    <xf numFmtId="0" fontId="2" fillId="0" borderId="11" xfId="0" applyFont="1" applyBorder="1" applyAlignment="1">
      <alignment horizontal="center"/>
    </xf>
    <xf numFmtId="0" fontId="8" fillId="0" borderId="11" xfId="0" applyFont="1" applyBorder="1"/>
    <xf numFmtId="0" fontId="2" fillId="0" borderId="8" xfId="2" applyFont="1" applyBorder="1"/>
    <xf numFmtId="0" fontId="2" fillId="0" borderId="9" xfId="2" applyFont="1" applyBorder="1"/>
    <xf numFmtId="0" fontId="2" fillId="0" borderId="10" xfId="2" applyFont="1" applyBorder="1" applyAlignment="1">
      <alignment horizontal="center"/>
    </xf>
    <xf numFmtId="0" fontId="2" fillId="0" borderId="13" xfId="2" applyFont="1" applyBorder="1"/>
    <xf numFmtId="0" fontId="2" fillId="0" borderId="4" xfId="2" applyFont="1" applyBorder="1"/>
    <xf numFmtId="17" fontId="2" fillId="0" borderId="4" xfId="2" applyNumberFormat="1" applyFont="1" applyBorder="1"/>
    <xf numFmtId="0" fontId="2" fillId="0" borderId="14" xfId="2" applyFont="1" applyBorder="1" applyAlignment="1">
      <alignment horizontal="center"/>
    </xf>
    <xf numFmtId="0" fontId="5" fillId="0" borderId="29" xfId="2" applyFont="1" applyBorder="1" applyAlignment="1">
      <alignment horizontal="left"/>
    </xf>
    <xf numFmtId="0" fontId="9" fillId="0" borderId="4" xfId="2" applyFont="1" applyBorder="1" applyAlignment="1">
      <alignment horizontal="left"/>
    </xf>
    <xf numFmtId="0" fontId="7" fillId="0" borderId="4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0" fontId="2" fillId="0" borderId="4" xfId="3" applyNumberFormat="1" applyFont="1" applyBorder="1" applyAlignment="1">
      <alignment horizontal="center"/>
    </xf>
    <xf numFmtId="0" fontId="3" fillId="4" borderId="26" xfId="2" applyFont="1" applyFill="1" applyBorder="1" applyAlignment="1">
      <alignment horizontal="center" vertical="center"/>
    </xf>
    <xf numFmtId="0" fontId="3" fillId="4" borderId="34" xfId="2" applyFont="1" applyFill="1" applyBorder="1" applyAlignment="1">
      <alignment horizontal="center"/>
    </xf>
    <xf numFmtId="4" fontId="7" fillId="4" borderId="17" xfId="2" applyNumberFormat="1" applyFont="1" applyFill="1" applyBorder="1" applyAlignment="1">
      <alignment horizontal="center"/>
    </xf>
    <xf numFmtId="2" fontId="7" fillId="4" borderId="34" xfId="2" applyNumberFormat="1" applyFont="1" applyFill="1" applyBorder="1" applyAlignment="1">
      <alignment horizontal="right"/>
    </xf>
    <xf numFmtId="0" fontId="3" fillId="4" borderId="34" xfId="2" applyFont="1" applyFill="1" applyBorder="1" applyAlignment="1">
      <alignment horizontal="center" vertical="center"/>
    </xf>
    <xf numFmtId="4" fontId="7" fillId="4" borderId="17" xfId="2" applyNumberFormat="1" applyFont="1" applyFill="1" applyBorder="1" applyAlignment="1">
      <alignment horizontal="center" vertical="center"/>
    </xf>
    <xf numFmtId="2" fontId="7" fillId="4" borderId="34" xfId="2" applyNumberFormat="1" applyFont="1" applyFill="1" applyBorder="1" applyAlignment="1">
      <alignment horizontal="right" vertical="center"/>
    </xf>
    <xf numFmtId="0" fontId="7" fillId="4" borderId="35" xfId="2" applyFont="1" applyFill="1" applyBorder="1" applyAlignment="1">
      <alignment vertical="center"/>
    </xf>
    <xf numFmtId="10" fontId="2" fillId="0" borderId="14" xfId="3" applyNumberFormat="1" applyFont="1" applyBorder="1" applyAlignment="1">
      <alignment horizontal="center"/>
    </xf>
    <xf numFmtId="164" fontId="3" fillId="4" borderId="34" xfId="1" applyFont="1" applyFill="1" applyBorder="1" applyAlignment="1">
      <alignment vertical="center"/>
    </xf>
    <xf numFmtId="4" fontId="2" fillId="4" borderId="17" xfId="2" applyNumberFormat="1" applyFont="1" applyFill="1" applyBorder="1" applyAlignment="1">
      <alignment horizontal="center" vertical="center"/>
    </xf>
    <xf numFmtId="4" fontId="2" fillId="4" borderId="34" xfId="2" applyNumberFormat="1" applyFont="1" applyFill="1" applyBorder="1" applyAlignment="1">
      <alignment horizontal="right" vertical="center"/>
    </xf>
    <xf numFmtId="166" fontId="2" fillId="4" borderId="34" xfId="2" applyNumberFormat="1" applyFont="1" applyFill="1" applyBorder="1" applyAlignment="1">
      <alignment horizontal="right" vertical="center"/>
    </xf>
    <xf numFmtId="166" fontId="2" fillId="4" borderId="34" xfId="2" applyNumberFormat="1" applyFont="1" applyFill="1" applyBorder="1" applyAlignment="1">
      <alignment vertical="center"/>
    </xf>
    <xf numFmtId="0" fontId="2" fillId="4" borderId="35" xfId="2" applyFont="1" applyFill="1" applyBorder="1" applyAlignment="1">
      <alignment vertical="center"/>
    </xf>
    <xf numFmtId="0" fontId="3" fillId="4" borderId="36" xfId="2" applyFont="1" applyFill="1" applyBorder="1" applyAlignment="1">
      <alignment horizontal="center" vertical="center"/>
    </xf>
    <xf numFmtId="166" fontId="2" fillId="4" borderId="17" xfId="2" applyNumberFormat="1" applyFont="1" applyFill="1" applyBorder="1" applyAlignment="1">
      <alignment horizontal="right" vertical="center"/>
    </xf>
    <xf numFmtId="4" fontId="2" fillId="4" borderId="36" xfId="2" applyNumberFormat="1" applyFont="1" applyFill="1" applyBorder="1" applyAlignment="1">
      <alignment horizontal="center" vertical="center"/>
    </xf>
    <xf numFmtId="4" fontId="2" fillId="4" borderId="36" xfId="2" applyNumberFormat="1" applyFont="1" applyFill="1" applyBorder="1" applyAlignment="1">
      <alignment horizontal="right" vertical="center"/>
    </xf>
    <xf numFmtId="166" fontId="2" fillId="4" borderId="36" xfId="2" applyNumberFormat="1" applyFont="1" applyFill="1" applyBorder="1" applyAlignment="1">
      <alignment horizontal="right" vertical="center"/>
    </xf>
    <xf numFmtId="164" fontId="3" fillId="4" borderId="36" xfId="1" applyFont="1" applyFill="1" applyBorder="1" applyAlignment="1">
      <alignment vertical="center"/>
    </xf>
    <xf numFmtId="0" fontId="3" fillId="4" borderId="17" xfId="2" applyFont="1" applyFill="1" applyBorder="1" applyAlignment="1">
      <alignment horizontal="center" vertical="center"/>
    </xf>
    <xf numFmtId="4" fontId="2" fillId="4" borderId="34" xfId="2" applyNumberFormat="1" applyFont="1" applyFill="1" applyBorder="1" applyAlignment="1">
      <alignment horizontal="center" vertical="center"/>
    </xf>
    <xf numFmtId="4" fontId="2" fillId="4" borderId="34" xfId="2" applyNumberFormat="1" applyFont="1" applyFill="1" applyBorder="1" applyAlignment="1">
      <alignment vertical="center"/>
    </xf>
    <xf numFmtId="166" fontId="2" fillId="0" borderId="37" xfId="2" applyNumberFormat="1" applyFont="1" applyBorder="1" applyAlignment="1">
      <alignment horizontal="center"/>
    </xf>
    <xf numFmtId="166" fontId="2" fillId="0" borderId="27" xfId="2" applyNumberFormat="1" applyFont="1" applyBorder="1" applyAlignment="1">
      <alignment horizontal="center"/>
    </xf>
    <xf numFmtId="166" fontId="2" fillId="0" borderId="19" xfId="2" applyNumberFormat="1" applyFont="1" applyBorder="1" applyAlignment="1">
      <alignment horizontal="center"/>
    </xf>
    <xf numFmtId="4" fontId="3" fillId="4" borderId="36" xfId="2" applyNumberFormat="1" applyFont="1" applyFill="1" applyBorder="1"/>
    <xf numFmtId="4" fontId="3" fillId="4" borderId="6" xfId="2" applyNumberFormat="1" applyFont="1" applyFill="1" applyBorder="1"/>
    <xf numFmtId="164" fontId="3" fillId="4" borderId="17" xfId="1" applyFont="1" applyFill="1" applyBorder="1" applyAlignment="1">
      <alignment vertical="center"/>
    </xf>
    <xf numFmtId="4" fontId="3" fillId="4" borderId="25" xfId="2" applyNumberFormat="1" applyFont="1" applyFill="1" applyBorder="1"/>
    <xf numFmtId="0" fontId="2" fillId="0" borderId="7" xfId="2" applyFont="1" applyBorder="1" applyAlignment="1">
      <alignment horizontal="left" vertical="center" shrinkToFit="1"/>
    </xf>
    <xf numFmtId="0" fontId="2" fillId="0" borderId="1" xfId="2" applyFont="1" applyBorder="1" applyAlignment="1">
      <alignment horizontal="left" vertical="center" wrapText="1"/>
    </xf>
    <xf numFmtId="165" fontId="2" fillId="0" borderId="20" xfId="2" applyNumberFormat="1" applyFont="1" applyBorder="1" applyAlignment="1">
      <alignment horizontal="center"/>
    </xf>
    <xf numFmtId="0" fontId="2" fillId="0" borderId="16" xfId="2" applyFont="1" applyBorder="1" applyAlignment="1">
      <alignment horizontal="left"/>
    </xf>
    <xf numFmtId="4" fontId="2" fillId="0" borderId="16" xfId="2" applyNumberFormat="1" applyFont="1" applyBorder="1" applyAlignment="1">
      <alignment horizontal="center"/>
    </xf>
    <xf numFmtId="4" fontId="7" fillId="0" borderId="16" xfId="2" applyNumberFormat="1" applyFont="1" applyBorder="1"/>
    <xf numFmtId="166" fontId="2" fillId="0" borderId="16" xfId="2" applyNumberFormat="1" applyFont="1" applyBorder="1"/>
    <xf numFmtId="166" fontId="7" fillId="0" borderId="3" xfId="2" applyNumberFormat="1" applyFont="1" applyBorder="1"/>
    <xf numFmtId="166" fontId="2" fillId="0" borderId="3" xfId="2" applyNumberFormat="1" applyFont="1" applyBorder="1" applyAlignment="1">
      <alignment vertical="center"/>
    </xf>
    <xf numFmtId="0" fontId="2" fillId="0" borderId="23" xfId="2" applyFont="1" applyBorder="1" applyAlignment="1">
      <alignment horizontal="center" vertical="center"/>
    </xf>
    <xf numFmtId="166" fontId="2" fillId="0" borderId="16" xfId="2" applyNumberFormat="1" applyFont="1" applyBorder="1" applyAlignment="1">
      <alignment horizontal="right"/>
    </xf>
    <xf numFmtId="0" fontId="2" fillId="0" borderId="2" xfId="2" applyFont="1" applyBorder="1" applyAlignment="1">
      <alignment horizontal="left" vertical="center" wrapText="1"/>
    </xf>
    <xf numFmtId="166" fontId="2" fillId="0" borderId="2" xfId="2" applyNumberFormat="1" applyFont="1" applyBorder="1"/>
    <xf numFmtId="166" fontId="2" fillId="0" borderId="16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12" xfId="0" applyFont="1" applyBorder="1"/>
    <xf numFmtId="0" fontId="2" fillId="0" borderId="2" xfId="0" applyFont="1" applyBorder="1"/>
    <xf numFmtId="0" fontId="3" fillId="0" borderId="1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15" fontId="2" fillId="0" borderId="0" xfId="0" applyNumberFormat="1" applyFont="1" applyAlignment="1">
      <alignment vertical="center"/>
    </xf>
    <xf numFmtId="0" fontId="8" fillId="0" borderId="13" xfId="0" applyFont="1" applyBorder="1"/>
    <xf numFmtId="0" fontId="2" fillId="0" borderId="4" xfId="0" applyFont="1" applyBorder="1"/>
    <xf numFmtId="0" fontId="3" fillId="0" borderId="4" xfId="0" applyFont="1" applyBorder="1"/>
    <xf numFmtId="0" fontId="7" fillId="0" borderId="4" xfId="0" applyFont="1" applyBorder="1"/>
    <xf numFmtId="0" fontId="7" fillId="0" borderId="14" xfId="0" applyFont="1" applyBorder="1"/>
    <xf numFmtId="0" fontId="8" fillId="0" borderId="0" xfId="0" applyFont="1"/>
    <xf numFmtId="0" fontId="7" fillId="0" borderId="0" xfId="0" applyFont="1"/>
    <xf numFmtId="0" fontId="3" fillId="0" borderId="0" xfId="2" applyFont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Border="1" applyAlignment="1">
      <alignment horizontal="left"/>
    </xf>
    <xf numFmtId="0" fontId="3" fillId="0" borderId="9" xfId="2" applyFont="1" applyBorder="1" applyAlignment="1">
      <alignment vertical="center"/>
    </xf>
    <xf numFmtId="0" fontId="3" fillId="0" borderId="9" xfId="0" applyFont="1" applyBorder="1"/>
    <xf numFmtId="0" fontId="8" fillId="0" borderId="9" xfId="0" applyFont="1" applyBorder="1"/>
    <xf numFmtId="0" fontId="8" fillId="0" borderId="10" xfId="0" applyFont="1" applyBorder="1"/>
    <xf numFmtId="0" fontId="3" fillId="0" borderId="13" xfId="0" applyFont="1" applyBorder="1" applyAlignment="1">
      <alignment horizontal="left"/>
    </xf>
    <xf numFmtId="0" fontId="3" fillId="0" borderId="4" xfId="2" applyFont="1" applyBorder="1" applyAlignment="1">
      <alignment vertical="center"/>
    </xf>
    <xf numFmtId="0" fontId="3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14" xfId="0" applyFont="1" applyBorder="1"/>
    <xf numFmtId="166" fontId="2" fillId="0" borderId="36" xfId="2" applyNumberFormat="1" applyFont="1" applyBorder="1" applyAlignment="1">
      <alignment horizontal="center"/>
    </xf>
    <xf numFmtId="166" fontId="2" fillId="0" borderId="6" xfId="2" applyNumberFormat="1" applyFont="1" applyBorder="1" applyAlignment="1">
      <alignment horizontal="center"/>
    </xf>
    <xf numFmtId="166" fontId="2" fillId="0" borderId="25" xfId="2" applyNumberFormat="1" applyFont="1" applyBorder="1" applyAlignment="1">
      <alignment horizontal="center"/>
    </xf>
    <xf numFmtId="166" fontId="2" fillId="0" borderId="37" xfId="2" applyNumberFormat="1" applyFont="1" applyBorder="1" applyAlignment="1">
      <alignment horizontal="center"/>
    </xf>
    <xf numFmtId="166" fontId="2" fillId="0" borderId="27" xfId="2" applyNumberFormat="1" applyFont="1" applyBorder="1" applyAlignment="1">
      <alignment horizontal="center"/>
    </xf>
    <xf numFmtId="166" fontId="2" fillId="0" borderId="19" xfId="2" applyNumberFormat="1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3" fillId="3" borderId="33" xfId="2" applyFont="1" applyFill="1" applyBorder="1" applyAlignment="1">
      <alignment horizontal="center" vertical="center"/>
    </xf>
    <xf numFmtId="0" fontId="3" fillId="3" borderId="22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3" fillId="3" borderId="32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/>
    </xf>
    <xf numFmtId="166" fontId="2" fillId="0" borderId="37" xfId="2" applyNumberFormat="1" applyFont="1" applyBorder="1" applyAlignment="1">
      <alignment horizontal="center" wrapText="1"/>
    </xf>
    <xf numFmtId="166" fontId="2" fillId="0" borderId="27" xfId="2" applyNumberFormat="1" applyFont="1" applyBorder="1" applyAlignment="1">
      <alignment horizontal="center" wrapText="1"/>
    </xf>
    <xf numFmtId="166" fontId="2" fillId="0" borderId="19" xfId="2" applyNumberFormat="1" applyFont="1" applyBorder="1" applyAlignment="1">
      <alignment horizontal="center" wrapText="1"/>
    </xf>
    <xf numFmtId="4" fontId="3" fillId="4" borderId="36" xfId="2" applyNumberFormat="1" applyFont="1" applyFill="1" applyBorder="1" applyAlignment="1">
      <alignment horizontal="center"/>
    </xf>
    <xf numFmtId="4" fontId="3" fillId="4" borderId="6" xfId="2" applyNumberFormat="1" applyFont="1" applyFill="1" applyBorder="1" applyAlignment="1">
      <alignment horizontal="center"/>
    </xf>
    <xf numFmtId="4" fontId="3" fillId="4" borderId="25" xfId="2" applyNumberFormat="1" applyFont="1" applyFill="1" applyBorder="1" applyAlignment="1">
      <alignment horizontal="center"/>
    </xf>
    <xf numFmtId="0" fontId="3" fillId="3" borderId="9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166" fontId="2" fillId="0" borderId="36" xfId="2" applyNumberFormat="1" applyFont="1" applyBorder="1" applyAlignment="1">
      <alignment horizontal="center" wrapText="1"/>
    </xf>
    <xf numFmtId="166" fontId="2" fillId="0" borderId="6" xfId="2" applyNumberFormat="1" applyFont="1" applyBorder="1" applyAlignment="1">
      <alignment horizontal="center" wrapText="1"/>
    </xf>
    <xf numFmtId="166" fontId="2" fillId="0" borderId="25" xfId="2" applyNumberFormat="1" applyFont="1" applyBorder="1" applyAlignment="1">
      <alignment horizontal="center" wrapText="1"/>
    </xf>
    <xf numFmtId="166" fontId="2" fillId="0" borderId="37" xfId="2" applyNumberFormat="1" applyFont="1" applyBorder="1" applyAlignment="1">
      <alignment horizontal="center" vertical="center"/>
    </xf>
    <xf numFmtId="166" fontId="2" fillId="0" borderId="27" xfId="2" applyNumberFormat="1" applyFont="1" applyBorder="1" applyAlignment="1">
      <alignment horizontal="center" vertical="center"/>
    </xf>
    <xf numFmtId="166" fontId="2" fillId="0" borderId="19" xfId="2" applyNumberFormat="1" applyFont="1" applyBorder="1" applyAlignment="1">
      <alignment horizontal="center" vertical="center"/>
    </xf>
    <xf numFmtId="166" fontId="2" fillId="0" borderId="3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166" fontId="2" fillId="0" borderId="25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/>
    </xf>
    <xf numFmtId="4" fontId="2" fillId="0" borderId="4" xfId="2" applyNumberFormat="1" applyFont="1" applyBorder="1" applyAlignment="1">
      <alignment horizontal="center"/>
    </xf>
    <xf numFmtId="3" fontId="2" fillId="0" borderId="27" xfId="2" applyNumberFormat="1" applyFont="1" applyBorder="1" applyAlignment="1">
      <alignment horizontal="center"/>
    </xf>
    <xf numFmtId="0" fontId="3" fillId="3" borderId="32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0" fontId="3" fillId="3" borderId="24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164" fontId="3" fillId="3" borderId="36" xfId="1" applyFont="1" applyFill="1" applyBorder="1" applyAlignment="1">
      <alignment horizontal="center" vertical="center"/>
    </xf>
    <xf numFmtId="164" fontId="3" fillId="3" borderId="25" xfId="1" applyFont="1" applyFill="1" applyBorder="1" applyAlignment="1">
      <alignment horizontal="center" vertical="center"/>
    </xf>
    <xf numFmtId="0" fontId="3" fillId="3" borderId="32" xfId="2" applyFont="1" applyFill="1" applyBorder="1" applyAlignment="1">
      <alignment horizontal="center" wrapText="1"/>
    </xf>
    <xf numFmtId="0" fontId="3" fillId="3" borderId="16" xfId="2" applyFont="1" applyFill="1" applyBorder="1" applyAlignment="1">
      <alignment horizontal="center" wrapText="1"/>
    </xf>
    <xf numFmtId="15" fontId="2" fillId="0" borderId="0" xfId="0" applyNumberFormat="1" applyFont="1" applyAlignment="1">
      <alignment horizontal="center" vertical="center"/>
    </xf>
    <xf numFmtId="15" fontId="2" fillId="0" borderId="2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eda" xfId="1" builtinId="4"/>
    <cellStyle name="Normal" xfId="0" builtinId="0"/>
    <cellStyle name="Normal_Incubadora Orçamento e Cronograma" xfId="2" xr:uid="{00000000-0005-0000-0000-000002000000}"/>
    <cellStyle name="Porcentage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157"/>
  <sheetViews>
    <sheetView topLeftCell="A133" zoomScale="110" zoomScaleNormal="110" workbookViewId="0">
      <selection activeCell="K15" sqref="K15"/>
    </sheetView>
  </sheetViews>
  <sheetFormatPr defaultColWidth="11.42578125" defaultRowHeight="12.75" x14ac:dyDescent="0.2"/>
  <cols>
    <col min="1" max="1" width="7.42578125" style="10" customWidth="1"/>
    <col min="2" max="2" width="95" style="10" customWidth="1"/>
    <col min="3" max="3" width="7.85546875" style="10" customWidth="1"/>
    <col min="4" max="4" width="10" style="10" customWidth="1"/>
    <col min="5" max="5" width="12.140625" style="10" customWidth="1"/>
    <col min="6" max="6" width="12.140625" style="10" bestFit="1" customWidth="1"/>
    <col min="7" max="7" width="9" style="10" bestFit="1" customWidth="1"/>
    <col min="8" max="8" width="10.5703125" style="10" customWidth="1"/>
    <col min="9" max="9" width="25.5703125" style="10" customWidth="1"/>
    <col min="10" max="10" width="11.5703125" style="10" customWidth="1"/>
    <col min="11" max="16384" width="11.42578125" style="10"/>
  </cols>
  <sheetData>
    <row r="1" spans="1:10" s="2" customFormat="1" x14ac:dyDescent="0.2">
      <c r="A1" s="134"/>
      <c r="B1" s="135"/>
      <c r="C1" s="135"/>
      <c r="D1" s="135"/>
      <c r="E1" s="135"/>
      <c r="F1" s="135"/>
      <c r="G1" s="135"/>
      <c r="H1" s="135"/>
      <c r="I1" s="136"/>
    </row>
    <row r="2" spans="1:10" s="2" customFormat="1" x14ac:dyDescent="0.2">
      <c r="A2" s="228" t="s">
        <v>165</v>
      </c>
      <c r="B2" s="229"/>
      <c r="C2" s="229" t="s">
        <v>170</v>
      </c>
      <c r="D2" s="229"/>
      <c r="E2" s="229"/>
      <c r="F2" s="229"/>
      <c r="G2" s="229"/>
      <c r="H2" s="229"/>
      <c r="I2" s="230"/>
    </row>
    <row r="3" spans="1:10" s="2" customFormat="1" x14ac:dyDescent="0.2">
      <c r="A3" s="228"/>
      <c r="B3" s="229"/>
      <c r="C3" s="229"/>
      <c r="D3" s="229"/>
      <c r="E3" s="229"/>
      <c r="F3" s="229"/>
      <c r="G3" s="229"/>
      <c r="H3" s="229"/>
      <c r="I3" s="230"/>
    </row>
    <row r="4" spans="1:10" s="2" customFormat="1" ht="13.5" thickBot="1" x14ac:dyDescent="0.25">
      <c r="A4" s="137"/>
      <c r="B4" s="138"/>
      <c r="C4" s="138"/>
      <c r="D4" s="138"/>
      <c r="E4" s="138"/>
      <c r="F4" s="138"/>
      <c r="G4" s="139"/>
      <c r="H4" s="9"/>
      <c r="I4" s="140"/>
    </row>
    <row r="5" spans="1:10" s="2" customFormat="1" ht="15" x14ac:dyDescent="0.2">
      <c r="A5" s="231" t="s">
        <v>169</v>
      </c>
      <c r="B5" s="232"/>
      <c r="C5" s="233" t="s">
        <v>459</v>
      </c>
      <c r="D5" s="234"/>
      <c r="E5" s="234"/>
      <c r="F5" s="234"/>
      <c r="G5" s="234"/>
      <c r="H5" s="234"/>
      <c r="I5" s="235"/>
    </row>
    <row r="6" spans="1:10" s="2" customFormat="1" ht="15" x14ac:dyDescent="0.2">
      <c r="A6" s="236" t="s">
        <v>396</v>
      </c>
      <c r="B6" s="237"/>
      <c r="C6" s="242" t="s">
        <v>433</v>
      </c>
      <c r="D6" s="243"/>
      <c r="E6" s="243"/>
      <c r="F6" s="243"/>
      <c r="G6" s="243"/>
      <c r="H6" s="243"/>
      <c r="I6" s="244"/>
    </row>
    <row r="7" spans="1:10" s="2" customFormat="1" ht="15.75" thickBot="1" x14ac:dyDescent="0.3">
      <c r="A7" s="238" t="s">
        <v>166</v>
      </c>
      <c r="B7" s="239"/>
      <c r="C7" s="141" t="s">
        <v>167</v>
      </c>
      <c r="D7" s="142"/>
      <c r="E7" s="9" t="s">
        <v>395</v>
      </c>
      <c r="F7" s="143"/>
      <c r="G7" s="145" t="s">
        <v>168</v>
      </c>
      <c r="H7" s="146">
        <v>0.2034</v>
      </c>
      <c r="I7" s="144"/>
    </row>
    <row r="8" spans="1:10" s="2" customFormat="1" ht="12.75" customHeight="1" x14ac:dyDescent="0.2">
      <c r="A8" s="240" t="s">
        <v>14</v>
      </c>
      <c r="B8" s="245" t="s">
        <v>176</v>
      </c>
      <c r="C8" s="245" t="s">
        <v>15</v>
      </c>
      <c r="D8" s="245" t="s">
        <v>16</v>
      </c>
      <c r="E8" s="253" t="s">
        <v>170</v>
      </c>
      <c r="F8" s="253"/>
      <c r="G8" s="253"/>
      <c r="H8" s="253"/>
      <c r="I8" s="254"/>
    </row>
    <row r="9" spans="1:10" s="2" customFormat="1" x14ac:dyDescent="0.2">
      <c r="A9" s="241"/>
      <c r="B9" s="246"/>
      <c r="C9" s="246"/>
      <c r="D9" s="246"/>
      <c r="E9" s="255"/>
      <c r="F9" s="255"/>
      <c r="G9" s="255"/>
      <c r="H9" s="255"/>
      <c r="I9" s="256"/>
    </row>
    <row r="10" spans="1:10" s="2" customFormat="1" x14ac:dyDescent="0.2">
      <c r="A10" s="147" t="s">
        <v>17</v>
      </c>
      <c r="B10" s="148" t="s">
        <v>18</v>
      </c>
      <c r="C10" s="149"/>
      <c r="D10" s="150"/>
      <c r="E10" s="250"/>
      <c r="F10" s="251"/>
      <c r="G10" s="251"/>
      <c r="H10" s="251"/>
      <c r="I10" s="252"/>
    </row>
    <row r="11" spans="1:10" s="2" customFormat="1" x14ac:dyDescent="0.2">
      <c r="A11" s="105" t="s">
        <v>19</v>
      </c>
      <c r="B11" s="18" t="s">
        <v>178</v>
      </c>
      <c r="C11" s="17" t="s">
        <v>1</v>
      </c>
      <c r="D11" s="23">
        <v>3</v>
      </c>
      <c r="E11" s="225" t="s">
        <v>179</v>
      </c>
      <c r="F11" s="226"/>
      <c r="G11" s="226"/>
      <c r="H11" s="226"/>
      <c r="I11" s="227"/>
      <c r="J11" s="7"/>
    </row>
    <row r="12" spans="1:10" s="2" customFormat="1" x14ac:dyDescent="0.2">
      <c r="A12" s="105" t="s">
        <v>20</v>
      </c>
      <c r="B12" s="18" t="s">
        <v>59</v>
      </c>
      <c r="C12" s="21" t="s">
        <v>41</v>
      </c>
      <c r="D12" s="23">
        <v>1</v>
      </c>
      <c r="E12" s="225" t="s">
        <v>184</v>
      </c>
      <c r="F12" s="226"/>
      <c r="G12" s="226"/>
      <c r="H12" s="226"/>
      <c r="I12" s="227"/>
    </row>
    <row r="13" spans="1:10" s="2" customFormat="1" x14ac:dyDescent="0.2">
      <c r="A13" s="105" t="s">
        <v>60</v>
      </c>
      <c r="B13" s="18" t="s">
        <v>181</v>
      </c>
      <c r="C13" s="17" t="s">
        <v>2</v>
      </c>
      <c r="D13" s="23">
        <v>21</v>
      </c>
      <c r="E13" s="225" t="s">
        <v>182</v>
      </c>
      <c r="F13" s="226"/>
      <c r="G13" s="226"/>
      <c r="H13" s="226"/>
      <c r="I13" s="227"/>
      <c r="J13" s="7"/>
    </row>
    <row r="14" spans="1:10" s="2" customFormat="1" ht="25.5" x14ac:dyDescent="0.2">
      <c r="A14" s="108" t="s">
        <v>61</v>
      </c>
      <c r="B14" s="78" t="s">
        <v>114</v>
      </c>
      <c r="C14" s="53" t="s">
        <v>0</v>
      </c>
      <c r="D14" s="87">
        <v>1.74</v>
      </c>
      <c r="E14" s="247" t="s">
        <v>187</v>
      </c>
      <c r="F14" s="248"/>
      <c r="G14" s="248"/>
      <c r="H14" s="248"/>
      <c r="I14" s="249"/>
    </row>
    <row r="15" spans="1:10" s="2" customFormat="1" ht="27" customHeight="1" x14ac:dyDescent="0.2">
      <c r="A15" s="105" t="s">
        <v>62</v>
      </c>
      <c r="B15" s="18" t="s">
        <v>120</v>
      </c>
      <c r="C15" s="21" t="s">
        <v>0</v>
      </c>
      <c r="D15" s="23">
        <v>2.5</v>
      </c>
      <c r="E15" s="247" t="s">
        <v>186</v>
      </c>
      <c r="F15" s="248"/>
      <c r="G15" s="248"/>
      <c r="H15" s="248"/>
      <c r="I15" s="249"/>
    </row>
    <row r="16" spans="1:10" s="2" customFormat="1" x14ac:dyDescent="0.2">
      <c r="A16" s="105" t="s">
        <v>63</v>
      </c>
      <c r="B16" s="18" t="s">
        <v>79</v>
      </c>
      <c r="C16" s="21" t="s">
        <v>0</v>
      </c>
      <c r="D16" s="23">
        <v>2.25</v>
      </c>
      <c r="E16" s="225" t="s">
        <v>188</v>
      </c>
      <c r="F16" s="226"/>
      <c r="G16" s="226"/>
      <c r="H16" s="226"/>
      <c r="I16" s="227"/>
    </row>
    <row r="17" spans="1:9" s="2" customFormat="1" x14ac:dyDescent="0.2">
      <c r="A17" s="105"/>
      <c r="B17" s="18"/>
      <c r="C17" s="21"/>
      <c r="D17" s="23"/>
      <c r="E17" s="171"/>
      <c r="F17" s="172"/>
      <c r="G17" s="172"/>
      <c r="H17" s="172"/>
      <c r="I17" s="173"/>
    </row>
    <row r="18" spans="1:9" s="2" customFormat="1" x14ac:dyDescent="0.2">
      <c r="A18" s="147" t="s">
        <v>21</v>
      </c>
      <c r="B18" s="148" t="s">
        <v>281</v>
      </c>
      <c r="C18" s="149"/>
      <c r="D18" s="150"/>
      <c r="E18" s="250"/>
      <c r="F18" s="251"/>
      <c r="G18" s="251"/>
      <c r="H18" s="251"/>
      <c r="I18" s="252"/>
    </row>
    <row r="19" spans="1:9" s="2" customFormat="1" x14ac:dyDescent="0.2">
      <c r="A19" s="105" t="s">
        <v>22</v>
      </c>
      <c r="B19" s="18" t="s">
        <v>303</v>
      </c>
      <c r="C19" s="21" t="s">
        <v>0</v>
      </c>
      <c r="D19" s="23">
        <v>3.28</v>
      </c>
      <c r="E19" s="222" t="s">
        <v>305</v>
      </c>
      <c r="F19" s="223"/>
      <c r="G19" s="223"/>
      <c r="H19" s="223"/>
      <c r="I19" s="224"/>
    </row>
    <row r="20" spans="1:9" s="2" customFormat="1" x14ac:dyDescent="0.2">
      <c r="A20" s="105" t="s">
        <v>23</v>
      </c>
      <c r="B20" s="18" t="s">
        <v>307</v>
      </c>
      <c r="C20" s="21" t="s">
        <v>1</v>
      </c>
      <c r="D20" s="23">
        <v>3.36</v>
      </c>
      <c r="E20" s="222" t="s">
        <v>306</v>
      </c>
      <c r="F20" s="223"/>
      <c r="G20" s="223"/>
      <c r="H20" s="223"/>
      <c r="I20" s="224"/>
    </row>
    <row r="21" spans="1:9" s="2" customFormat="1" x14ac:dyDescent="0.2">
      <c r="A21" s="105" t="s">
        <v>53</v>
      </c>
      <c r="B21" s="18" t="s">
        <v>308</v>
      </c>
      <c r="C21" s="21" t="s">
        <v>1</v>
      </c>
      <c r="D21" s="23">
        <v>1.92</v>
      </c>
      <c r="E21" s="222" t="s">
        <v>311</v>
      </c>
      <c r="F21" s="223"/>
      <c r="G21" s="223"/>
      <c r="H21" s="223"/>
      <c r="I21" s="224"/>
    </row>
    <row r="22" spans="1:9" s="2" customFormat="1" x14ac:dyDescent="0.2">
      <c r="A22" s="105" t="s">
        <v>80</v>
      </c>
      <c r="B22" s="98" t="s">
        <v>312</v>
      </c>
      <c r="C22" s="21" t="s">
        <v>0</v>
      </c>
      <c r="D22" s="23">
        <v>0.25</v>
      </c>
      <c r="E22" s="222" t="s">
        <v>313</v>
      </c>
      <c r="F22" s="223"/>
      <c r="G22" s="223"/>
      <c r="H22" s="223"/>
      <c r="I22" s="224"/>
    </row>
    <row r="23" spans="1:9" s="2" customFormat="1" x14ac:dyDescent="0.2">
      <c r="A23" s="105" t="s">
        <v>81</v>
      </c>
      <c r="B23" s="18" t="s">
        <v>318</v>
      </c>
      <c r="C23" s="21" t="s">
        <v>315</v>
      </c>
      <c r="D23" s="23">
        <v>48</v>
      </c>
      <c r="E23" s="222" t="s">
        <v>317</v>
      </c>
      <c r="F23" s="223"/>
      <c r="G23" s="223"/>
      <c r="H23" s="223"/>
      <c r="I23" s="224"/>
    </row>
    <row r="24" spans="1:9" s="2" customFormat="1" x14ac:dyDescent="0.2">
      <c r="A24" s="105" t="s">
        <v>82</v>
      </c>
      <c r="B24" s="18" t="s">
        <v>319</v>
      </c>
      <c r="C24" s="21" t="s">
        <v>1</v>
      </c>
      <c r="D24" s="23">
        <v>40.82</v>
      </c>
      <c r="E24" s="257" t="s">
        <v>320</v>
      </c>
      <c r="F24" s="258"/>
      <c r="G24" s="258"/>
      <c r="H24" s="258"/>
      <c r="I24" s="259"/>
    </row>
    <row r="25" spans="1:9" s="2" customFormat="1" x14ac:dyDescent="0.2">
      <c r="A25" s="109"/>
      <c r="B25" s="40"/>
      <c r="C25" s="36"/>
      <c r="D25" s="39"/>
      <c r="E25" s="225"/>
      <c r="F25" s="226"/>
      <c r="G25" s="226"/>
      <c r="H25" s="226"/>
      <c r="I25" s="227"/>
    </row>
    <row r="26" spans="1:9" s="2" customFormat="1" ht="12.75" customHeight="1" x14ac:dyDescent="0.2">
      <c r="A26" s="147" t="s">
        <v>24</v>
      </c>
      <c r="B26" s="148" t="s">
        <v>171</v>
      </c>
      <c r="C26" s="149"/>
      <c r="D26" s="150"/>
      <c r="E26" s="250"/>
      <c r="F26" s="251"/>
      <c r="G26" s="251"/>
      <c r="H26" s="251"/>
      <c r="I26" s="252"/>
    </row>
    <row r="27" spans="1:9" s="2" customFormat="1" x14ac:dyDescent="0.2">
      <c r="A27" s="105" t="s">
        <v>25</v>
      </c>
      <c r="B27" s="98" t="s">
        <v>382</v>
      </c>
      <c r="C27" s="51" t="s">
        <v>1</v>
      </c>
      <c r="D27" s="19">
        <v>3.47</v>
      </c>
      <c r="E27" s="225" t="s">
        <v>190</v>
      </c>
      <c r="F27" s="226"/>
      <c r="G27" s="226"/>
      <c r="H27" s="226"/>
      <c r="I27" s="227"/>
    </row>
    <row r="28" spans="1:9" s="80" customFormat="1" ht="15" customHeight="1" x14ac:dyDescent="0.2">
      <c r="A28" s="105" t="s">
        <v>228</v>
      </c>
      <c r="B28" s="81" t="s">
        <v>122</v>
      </c>
      <c r="C28" s="51" t="s">
        <v>0</v>
      </c>
      <c r="D28" s="58">
        <v>0.87</v>
      </c>
      <c r="E28" s="225" t="s">
        <v>191</v>
      </c>
      <c r="F28" s="226"/>
      <c r="G28" s="226"/>
      <c r="H28" s="226"/>
      <c r="I28" s="227"/>
    </row>
    <row r="29" spans="1:9" s="80" customFormat="1" ht="15" customHeight="1" x14ac:dyDescent="0.2">
      <c r="A29" s="105" t="s">
        <v>229</v>
      </c>
      <c r="B29" s="81" t="s">
        <v>195</v>
      </c>
      <c r="C29" s="51" t="s">
        <v>84</v>
      </c>
      <c r="D29" s="58">
        <v>34.28</v>
      </c>
      <c r="E29" s="225" t="s">
        <v>194</v>
      </c>
      <c r="F29" s="226"/>
      <c r="G29" s="226"/>
      <c r="H29" s="226"/>
      <c r="I29" s="227"/>
    </row>
    <row r="30" spans="1:9" s="80" customFormat="1" ht="15" customHeight="1" x14ac:dyDescent="0.2">
      <c r="A30" s="105" t="s">
        <v>76</v>
      </c>
      <c r="B30" s="81" t="s">
        <v>196</v>
      </c>
      <c r="C30" s="51" t="s">
        <v>84</v>
      </c>
      <c r="D30" s="58">
        <v>34.28</v>
      </c>
      <c r="E30" s="225" t="s">
        <v>194</v>
      </c>
      <c r="F30" s="226"/>
      <c r="G30" s="226"/>
      <c r="H30" s="226"/>
      <c r="I30" s="227"/>
    </row>
    <row r="31" spans="1:9" s="80" customFormat="1" ht="15" customHeight="1" x14ac:dyDescent="0.2">
      <c r="A31" s="105" t="s">
        <v>89</v>
      </c>
      <c r="B31" s="81" t="s">
        <v>197</v>
      </c>
      <c r="C31" s="51" t="s">
        <v>84</v>
      </c>
      <c r="D31" s="58">
        <v>6.58</v>
      </c>
      <c r="E31" s="225" t="s">
        <v>199</v>
      </c>
      <c r="F31" s="226"/>
      <c r="G31" s="226"/>
      <c r="H31" s="226"/>
      <c r="I31" s="227"/>
    </row>
    <row r="32" spans="1:9" s="80" customFormat="1" ht="15" customHeight="1" x14ac:dyDescent="0.2">
      <c r="A32" s="105" t="s">
        <v>90</v>
      </c>
      <c r="B32" s="81" t="s">
        <v>198</v>
      </c>
      <c r="C32" s="51" t="s">
        <v>84</v>
      </c>
      <c r="D32" s="58">
        <v>6.58</v>
      </c>
      <c r="E32" s="225" t="s">
        <v>200</v>
      </c>
      <c r="F32" s="226"/>
      <c r="G32" s="226"/>
      <c r="H32" s="226"/>
      <c r="I32" s="227"/>
    </row>
    <row r="33" spans="1:10" s="80" customFormat="1" ht="25.5" x14ac:dyDescent="0.2">
      <c r="A33" s="105" t="s">
        <v>91</v>
      </c>
      <c r="B33" s="78" t="s">
        <v>384</v>
      </c>
      <c r="C33" s="51" t="s">
        <v>1</v>
      </c>
      <c r="D33" s="58">
        <v>18.98</v>
      </c>
      <c r="E33" s="260" t="s">
        <v>201</v>
      </c>
      <c r="F33" s="261"/>
      <c r="G33" s="261"/>
      <c r="H33" s="261"/>
      <c r="I33" s="262"/>
      <c r="J33" s="7"/>
    </row>
    <row r="34" spans="1:10" s="80" customFormat="1" ht="15" customHeight="1" x14ac:dyDescent="0.2">
      <c r="A34" s="105" t="s">
        <v>92</v>
      </c>
      <c r="B34" s="81" t="s">
        <v>86</v>
      </c>
      <c r="C34" s="51" t="s">
        <v>85</v>
      </c>
      <c r="D34" s="58">
        <v>67.540000000000006</v>
      </c>
      <c r="E34" s="225" t="s">
        <v>203</v>
      </c>
      <c r="F34" s="226"/>
      <c r="G34" s="226"/>
      <c r="H34" s="226"/>
      <c r="I34" s="227"/>
    </row>
    <row r="35" spans="1:10" s="80" customFormat="1" ht="15" customHeight="1" x14ac:dyDescent="0.2">
      <c r="A35" s="105" t="s">
        <v>93</v>
      </c>
      <c r="B35" s="81" t="s">
        <v>161</v>
      </c>
      <c r="C35" s="51" t="s">
        <v>85</v>
      </c>
      <c r="D35" s="58">
        <v>67.540000000000006</v>
      </c>
      <c r="E35" s="225" t="s">
        <v>203</v>
      </c>
      <c r="F35" s="226"/>
      <c r="G35" s="226"/>
      <c r="H35" s="226"/>
      <c r="I35" s="227"/>
    </row>
    <row r="36" spans="1:10" s="80" customFormat="1" ht="15" customHeight="1" x14ac:dyDescent="0.2">
      <c r="A36" s="105" t="s">
        <v>124</v>
      </c>
      <c r="B36" s="81" t="s">
        <v>88</v>
      </c>
      <c r="C36" s="51" t="s">
        <v>85</v>
      </c>
      <c r="D36" s="58">
        <v>18.850000000000001</v>
      </c>
      <c r="E36" s="225" t="s">
        <v>204</v>
      </c>
      <c r="F36" s="226"/>
      <c r="G36" s="226"/>
      <c r="H36" s="226"/>
      <c r="I36" s="227"/>
    </row>
    <row r="37" spans="1:10" s="80" customFormat="1" ht="15" customHeight="1" x14ac:dyDescent="0.2">
      <c r="A37" s="105" t="s">
        <v>125</v>
      </c>
      <c r="B37" s="81" t="s">
        <v>163</v>
      </c>
      <c r="C37" s="51" t="s">
        <v>85</v>
      </c>
      <c r="D37" s="58">
        <v>18.850000000000001</v>
      </c>
      <c r="E37" s="225" t="s">
        <v>204</v>
      </c>
      <c r="F37" s="226"/>
      <c r="G37" s="226"/>
      <c r="H37" s="226"/>
      <c r="I37" s="227"/>
    </row>
    <row r="38" spans="1:10" s="80" customFormat="1" x14ac:dyDescent="0.2">
      <c r="A38" s="105" t="s">
        <v>126</v>
      </c>
      <c r="B38" s="178" t="s">
        <v>385</v>
      </c>
      <c r="C38" s="51" t="s">
        <v>0</v>
      </c>
      <c r="D38" s="58">
        <v>1.1399999999999999</v>
      </c>
      <c r="E38" s="260" t="s">
        <v>205</v>
      </c>
      <c r="F38" s="261"/>
      <c r="G38" s="261"/>
      <c r="H38" s="261"/>
      <c r="I38" s="262"/>
    </row>
    <row r="39" spans="1:10" s="80" customFormat="1" x14ac:dyDescent="0.2">
      <c r="A39" s="105" t="s">
        <v>127</v>
      </c>
      <c r="B39" s="81" t="s">
        <v>383</v>
      </c>
      <c r="C39" s="51" t="s">
        <v>1</v>
      </c>
      <c r="D39" s="58">
        <v>19.23</v>
      </c>
      <c r="E39" s="225" t="s">
        <v>208</v>
      </c>
      <c r="F39" s="226"/>
      <c r="G39" s="226"/>
      <c r="H39" s="226"/>
      <c r="I39" s="227"/>
    </row>
    <row r="40" spans="1:10" s="80" customFormat="1" x14ac:dyDescent="0.2">
      <c r="A40" s="105" t="s">
        <v>154</v>
      </c>
      <c r="B40" s="81" t="s">
        <v>389</v>
      </c>
      <c r="C40" s="51" t="s">
        <v>2</v>
      </c>
      <c r="D40" s="58">
        <v>6.2</v>
      </c>
      <c r="E40" s="222" t="s">
        <v>390</v>
      </c>
      <c r="F40" s="223"/>
      <c r="G40" s="223"/>
      <c r="H40" s="223"/>
      <c r="I40" s="224"/>
    </row>
    <row r="41" spans="1:10" s="2" customFormat="1" x14ac:dyDescent="0.2">
      <c r="A41" s="110"/>
      <c r="B41" s="41"/>
      <c r="C41" s="36"/>
      <c r="D41" s="39"/>
      <c r="E41" s="225"/>
      <c r="F41" s="226"/>
      <c r="G41" s="226"/>
      <c r="H41" s="226"/>
      <c r="I41" s="227"/>
    </row>
    <row r="42" spans="1:10" s="2" customFormat="1" x14ac:dyDescent="0.2">
      <c r="A42" s="147" t="s">
        <v>26</v>
      </c>
      <c r="B42" s="148" t="s">
        <v>64</v>
      </c>
      <c r="C42" s="149"/>
      <c r="D42" s="150"/>
      <c r="E42" s="250"/>
      <c r="F42" s="251"/>
      <c r="G42" s="251"/>
      <c r="H42" s="251"/>
      <c r="I42" s="252"/>
    </row>
    <row r="43" spans="1:10" s="80" customFormat="1" ht="25.5" x14ac:dyDescent="0.2">
      <c r="A43" s="108" t="s">
        <v>27</v>
      </c>
      <c r="B43" s="81" t="s">
        <v>218</v>
      </c>
      <c r="C43" s="51" t="s">
        <v>1</v>
      </c>
      <c r="D43" s="58">
        <v>2.52</v>
      </c>
      <c r="E43" s="260" t="s">
        <v>209</v>
      </c>
      <c r="F43" s="261"/>
      <c r="G43" s="261"/>
      <c r="H43" s="261"/>
      <c r="I43" s="262"/>
      <c r="J43" s="7"/>
    </row>
    <row r="44" spans="1:10" s="80" customFormat="1" ht="25.5" x14ac:dyDescent="0.2">
      <c r="A44" s="108" t="s">
        <v>47</v>
      </c>
      <c r="B44" s="81" t="s">
        <v>219</v>
      </c>
      <c r="C44" s="51" t="s">
        <v>85</v>
      </c>
      <c r="D44" s="58">
        <v>88.36</v>
      </c>
      <c r="E44" s="260" t="s">
        <v>211</v>
      </c>
      <c r="F44" s="261"/>
      <c r="G44" s="261"/>
      <c r="H44" s="261"/>
      <c r="I44" s="262"/>
      <c r="J44" s="7"/>
    </row>
    <row r="45" spans="1:10" s="80" customFormat="1" x14ac:dyDescent="0.2">
      <c r="A45" s="108" t="s">
        <v>51</v>
      </c>
      <c r="B45" s="81" t="s">
        <v>212</v>
      </c>
      <c r="C45" s="51" t="s">
        <v>85</v>
      </c>
      <c r="D45" s="58">
        <v>88.36</v>
      </c>
      <c r="E45" s="260" t="s">
        <v>211</v>
      </c>
      <c r="F45" s="261"/>
      <c r="G45" s="261"/>
      <c r="H45" s="261"/>
      <c r="I45" s="262"/>
      <c r="J45" s="7"/>
    </row>
    <row r="46" spans="1:10" s="80" customFormat="1" ht="25.5" x14ac:dyDescent="0.2">
      <c r="A46" s="108" t="s">
        <v>282</v>
      </c>
      <c r="B46" s="81" t="s">
        <v>221</v>
      </c>
      <c r="C46" s="51" t="s">
        <v>85</v>
      </c>
      <c r="D46" s="58">
        <v>31.96</v>
      </c>
      <c r="E46" s="225" t="s">
        <v>214</v>
      </c>
      <c r="F46" s="226"/>
      <c r="G46" s="226"/>
      <c r="H46" s="226"/>
      <c r="I46" s="227"/>
    </row>
    <row r="47" spans="1:10" s="80" customFormat="1" x14ac:dyDescent="0.2">
      <c r="A47" s="108" t="s">
        <v>283</v>
      </c>
      <c r="B47" s="81" t="s">
        <v>213</v>
      </c>
      <c r="C47" s="51" t="s">
        <v>85</v>
      </c>
      <c r="D47" s="58">
        <v>31.96</v>
      </c>
      <c r="E47" s="225" t="s">
        <v>214</v>
      </c>
      <c r="F47" s="226"/>
      <c r="G47" s="226"/>
      <c r="H47" s="226"/>
      <c r="I47" s="227"/>
    </row>
    <row r="48" spans="1:10" s="80" customFormat="1" ht="25.5" x14ac:dyDescent="0.2">
      <c r="A48" s="108" t="s">
        <v>284</v>
      </c>
      <c r="B48" s="81" t="s">
        <v>216</v>
      </c>
      <c r="C48" s="51" t="s">
        <v>0</v>
      </c>
      <c r="D48" s="58">
        <v>1</v>
      </c>
      <c r="E48" s="225" t="s">
        <v>215</v>
      </c>
      <c r="F48" s="226"/>
      <c r="G48" s="226"/>
      <c r="H48" s="226"/>
      <c r="I48" s="227"/>
      <c r="J48" s="85"/>
    </row>
    <row r="49" spans="1:10" s="80" customFormat="1" ht="25.5" x14ac:dyDescent="0.2">
      <c r="A49" s="108" t="s">
        <v>285</v>
      </c>
      <c r="B49" s="78" t="s">
        <v>224</v>
      </c>
      <c r="C49" s="51" t="s">
        <v>1</v>
      </c>
      <c r="D49" s="58">
        <v>18.98</v>
      </c>
      <c r="E49" s="225" t="s">
        <v>201</v>
      </c>
      <c r="F49" s="226"/>
      <c r="G49" s="226"/>
      <c r="H49" s="226"/>
      <c r="I49" s="227"/>
      <c r="J49" s="7"/>
    </row>
    <row r="50" spans="1:10" s="80" customFormat="1" ht="25.5" x14ac:dyDescent="0.2">
      <c r="A50" s="108" t="s">
        <v>286</v>
      </c>
      <c r="B50" s="81" t="s">
        <v>220</v>
      </c>
      <c r="C50" s="51" t="s">
        <v>85</v>
      </c>
      <c r="D50" s="58">
        <v>41.12</v>
      </c>
      <c r="E50" s="225" t="s">
        <v>225</v>
      </c>
      <c r="F50" s="226"/>
      <c r="G50" s="226"/>
      <c r="H50" s="226"/>
      <c r="I50" s="227"/>
      <c r="J50" s="85"/>
    </row>
    <row r="51" spans="1:10" s="80" customFormat="1" x14ac:dyDescent="0.2">
      <c r="A51" s="108" t="s">
        <v>287</v>
      </c>
      <c r="B51" s="81" t="s">
        <v>223</v>
      </c>
      <c r="C51" s="51" t="s">
        <v>85</v>
      </c>
      <c r="D51" s="58">
        <v>41.12</v>
      </c>
      <c r="E51" s="225" t="s">
        <v>225</v>
      </c>
      <c r="F51" s="226"/>
      <c r="G51" s="226"/>
      <c r="H51" s="226"/>
      <c r="I51" s="227"/>
      <c r="J51" s="85"/>
    </row>
    <row r="52" spans="1:10" s="80" customFormat="1" ht="25.5" x14ac:dyDescent="0.2">
      <c r="A52" s="108" t="s">
        <v>288</v>
      </c>
      <c r="B52" s="81" t="s">
        <v>222</v>
      </c>
      <c r="C52" s="51" t="s">
        <v>85</v>
      </c>
      <c r="D52" s="58">
        <v>18.850000000000001</v>
      </c>
      <c r="E52" s="225" t="s">
        <v>226</v>
      </c>
      <c r="F52" s="226"/>
      <c r="G52" s="226"/>
      <c r="H52" s="226"/>
      <c r="I52" s="227"/>
      <c r="J52" s="85"/>
    </row>
    <row r="53" spans="1:10" s="80" customFormat="1" x14ac:dyDescent="0.2">
      <c r="A53" s="108" t="s">
        <v>289</v>
      </c>
      <c r="B53" s="81" t="s">
        <v>163</v>
      </c>
      <c r="C53" s="51" t="s">
        <v>85</v>
      </c>
      <c r="D53" s="58">
        <v>18.850000000000001</v>
      </c>
      <c r="E53" s="225" t="s">
        <v>226</v>
      </c>
      <c r="F53" s="226"/>
      <c r="G53" s="226"/>
      <c r="H53" s="226"/>
      <c r="I53" s="227"/>
      <c r="J53" s="85"/>
    </row>
    <row r="54" spans="1:10" s="80" customFormat="1" ht="25.5" x14ac:dyDescent="0.2">
      <c r="A54" s="108" t="s">
        <v>290</v>
      </c>
      <c r="B54" s="81" t="s">
        <v>94</v>
      </c>
      <c r="C54" s="51" t="s">
        <v>0</v>
      </c>
      <c r="D54" s="58">
        <v>1.1399999999999999</v>
      </c>
      <c r="E54" s="225" t="s">
        <v>227</v>
      </c>
      <c r="F54" s="226"/>
      <c r="G54" s="226"/>
      <c r="H54" s="226"/>
      <c r="I54" s="227"/>
      <c r="J54" s="85"/>
    </row>
    <row r="55" spans="1:10" s="80" customFormat="1" ht="25.5" x14ac:dyDescent="0.2">
      <c r="A55" s="108" t="s">
        <v>291</v>
      </c>
      <c r="B55" s="82" t="s">
        <v>234</v>
      </c>
      <c r="C55" s="51" t="s">
        <v>1</v>
      </c>
      <c r="D55" s="58">
        <v>2.1</v>
      </c>
      <c r="E55" s="222" t="s">
        <v>232</v>
      </c>
      <c r="F55" s="223"/>
      <c r="G55" s="223"/>
      <c r="H55" s="223"/>
      <c r="I55" s="224"/>
      <c r="J55" s="85"/>
    </row>
    <row r="56" spans="1:10" s="80" customFormat="1" ht="25.5" x14ac:dyDescent="0.2">
      <c r="A56" s="108" t="s">
        <v>292</v>
      </c>
      <c r="B56" s="81" t="s">
        <v>235</v>
      </c>
      <c r="C56" s="51" t="s">
        <v>85</v>
      </c>
      <c r="D56" s="58">
        <v>108.08</v>
      </c>
      <c r="E56" s="225" t="s">
        <v>237</v>
      </c>
      <c r="F56" s="226"/>
      <c r="G56" s="226"/>
      <c r="H56" s="226"/>
      <c r="I56" s="227"/>
      <c r="J56" s="7"/>
    </row>
    <row r="57" spans="1:10" s="80" customFormat="1" x14ac:dyDescent="0.2">
      <c r="A57" s="108" t="s">
        <v>293</v>
      </c>
      <c r="B57" s="81" t="s">
        <v>236</v>
      </c>
      <c r="C57" s="51" t="s">
        <v>85</v>
      </c>
      <c r="D57" s="58">
        <v>108.08</v>
      </c>
      <c r="E57" s="225" t="s">
        <v>237</v>
      </c>
      <c r="F57" s="226"/>
      <c r="G57" s="226"/>
      <c r="H57" s="226"/>
      <c r="I57" s="227"/>
      <c r="J57" s="7"/>
    </row>
    <row r="58" spans="1:10" s="80" customFormat="1" ht="25.5" x14ac:dyDescent="0.2">
      <c r="A58" s="108" t="s">
        <v>294</v>
      </c>
      <c r="B58" s="81" t="s">
        <v>240</v>
      </c>
      <c r="C58" s="51" t="s">
        <v>85</v>
      </c>
      <c r="D58" s="58">
        <v>2.65</v>
      </c>
      <c r="E58" s="225" t="s">
        <v>242</v>
      </c>
      <c r="F58" s="226"/>
      <c r="G58" s="226"/>
      <c r="H58" s="226"/>
      <c r="I58" s="227"/>
      <c r="J58" s="85"/>
    </row>
    <row r="59" spans="1:10" s="80" customFormat="1" ht="15" customHeight="1" x14ac:dyDescent="0.2">
      <c r="A59" s="108"/>
      <c r="B59" s="92"/>
      <c r="C59" s="51"/>
      <c r="D59" s="58"/>
      <c r="E59" s="225"/>
      <c r="F59" s="226"/>
      <c r="G59" s="226"/>
      <c r="H59" s="226"/>
      <c r="I59" s="227"/>
      <c r="J59" s="7"/>
    </row>
    <row r="60" spans="1:10" s="2" customFormat="1" x14ac:dyDescent="0.2">
      <c r="A60" s="147" t="s">
        <v>28</v>
      </c>
      <c r="B60" s="148" t="s">
        <v>65</v>
      </c>
      <c r="C60" s="149"/>
      <c r="D60" s="150"/>
      <c r="E60" s="250"/>
      <c r="F60" s="251"/>
      <c r="G60" s="251"/>
      <c r="H60" s="251"/>
      <c r="I60" s="252"/>
    </row>
    <row r="61" spans="1:10" s="2" customFormat="1" ht="25.5" x14ac:dyDescent="0.2">
      <c r="A61" s="111" t="s">
        <v>29</v>
      </c>
      <c r="B61" s="81" t="s">
        <v>245</v>
      </c>
      <c r="C61" s="51" t="s">
        <v>1</v>
      </c>
      <c r="D61" s="58">
        <v>65.260000000000005</v>
      </c>
      <c r="E61" s="225" t="s">
        <v>243</v>
      </c>
      <c r="F61" s="226"/>
      <c r="G61" s="226"/>
      <c r="H61" s="226"/>
      <c r="I61" s="227"/>
      <c r="J61" s="85"/>
    </row>
    <row r="62" spans="1:10" s="2" customFormat="1" x14ac:dyDescent="0.2">
      <c r="A62" s="111" t="s">
        <v>30</v>
      </c>
      <c r="B62" s="57" t="s">
        <v>66</v>
      </c>
      <c r="C62" s="51" t="s">
        <v>2</v>
      </c>
      <c r="D62" s="58">
        <v>6.5</v>
      </c>
      <c r="E62" s="225" t="s">
        <v>244</v>
      </c>
      <c r="F62" s="226"/>
      <c r="G62" s="226"/>
      <c r="H62" s="226"/>
      <c r="I62" s="227"/>
    </row>
    <row r="63" spans="1:10" s="2" customFormat="1" x14ac:dyDescent="0.2">
      <c r="A63" s="111" t="s">
        <v>31</v>
      </c>
      <c r="B63" s="57" t="s">
        <v>67</v>
      </c>
      <c r="C63" s="51" t="s">
        <v>2</v>
      </c>
      <c r="D63" s="58">
        <v>6.5</v>
      </c>
      <c r="E63" s="225" t="s">
        <v>244</v>
      </c>
      <c r="F63" s="226"/>
      <c r="G63" s="226"/>
      <c r="H63" s="226"/>
      <c r="I63" s="227"/>
    </row>
    <row r="64" spans="1:10" s="2" customFormat="1" x14ac:dyDescent="0.2">
      <c r="A64" s="112"/>
      <c r="B64" s="41"/>
      <c r="C64" s="42"/>
      <c r="D64" s="43"/>
      <c r="E64" s="225"/>
      <c r="F64" s="226"/>
      <c r="G64" s="226"/>
      <c r="H64" s="226"/>
      <c r="I64" s="227"/>
    </row>
    <row r="65" spans="1:10" s="2" customFormat="1" x14ac:dyDescent="0.2">
      <c r="A65" s="147" t="s">
        <v>32</v>
      </c>
      <c r="B65" s="148" t="s">
        <v>96</v>
      </c>
      <c r="C65" s="149"/>
      <c r="D65" s="150"/>
      <c r="E65" s="250"/>
      <c r="F65" s="251"/>
      <c r="G65" s="251"/>
      <c r="H65" s="251"/>
      <c r="I65" s="252"/>
    </row>
    <row r="66" spans="1:10" s="2" customFormat="1" x14ac:dyDescent="0.2">
      <c r="A66" s="113" t="s">
        <v>33</v>
      </c>
      <c r="B66" s="88" t="s">
        <v>250</v>
      </c>
      <c r="C66" s="53" t="s">
        <v>1</v>
      </c>
      <c r="D66" s="52">
        <v>39.200000000000003</v>
      </c>
      <c r="E66" s="225" t="s">
        <v>246</v>
      </c>
      <c r="F66" s="226"/>
      <c r="G66" s="226"/>
      <c r="H66" s="226"/>
      <c r="I66" s="227"/>
    </row>
    <row r="67" spans="1:10" s="80" customFormat="1" ht="25.5" x14ac:dyDescent="0.2">
      <c r="A67" s="113" t="s">
        <v>258</v>
      </c>
      <c r="B67" s="82" t="s">
        <v>248</v>
      </c>
      <c r="C67" s="53" t="s">
        <v>1</v>
      </c>
      <c r="D67" s="52">
        <v>39.200000000000003</v>
      </c>
      <c r="E67" s="225" t="s">
        <v>246</v>
      </c>
      <c r="F67" s="226"/>
      <c r="G67" s="226"/>
      <c r="H67" s="226"/>
      <c r="I67" s="227"/>
    </row>
    <row r="68" spans="1:10" s="80" customFormat="1" ht="25.5" x14ac:dyDescent="0.2">
      <c r="A68" s="113" t="s">
        <v>263</v>
      </c>
      <c r="B68" s="82" t="s">
        <v>252</v>
      </c>
      <c r="C68" s="53" t="s">
        <v>2</v>
      </c>
      <c r="D68" s="52">
        <v>17.66</v>
      </c>
      <c r="E68" s="225" t="s">
        <v>247</v>
      </c>
      <c r="F68" s="226"/>
      <c r="G68" s="226"/>
      <c r="H68" s="226"/>
      <c r="I68" s="227"/>
      <c r="J68" s="7"/>
    </row>
    <row r="69" spans="1:10" s="80" customFormat="1" ht="25.5" x14ac:dyDescent="0.2">
      <c r="A69" s="113" t="s">
        <v>267</v>
      </c>
      <c r="B69" s="82" t="s">
        <v>346</v>
      </c>
      <c r="C69" s="53" t="s">
        <v>41</v>
      </c>
      <c r="D69" s="52">
        <v>8</v>
      </c>
      <c r="E69" s="225" t="s">
        <v>253</v>
      </c>
      <c r="F69" s="226"/>
      <c r="G69" s="226"/>
      <c r="H69" s="226"/>
      <c r="I69" s="227"/>
      <c r="J69" s="7"/>
    </row>
    <row r="70" spans="1:10" s="2" customFormat="1" x14ac:dyDescent="0.2">
      <c r="A70" s="114"/>
      <c r="B70" s="45"/>
      <c r="C70" s="46"/>
      <c r="D70" s="37"/>
      <c r="E70" s="225"/>
      <c r="F70" s="226"/>
      <c r="G70" s="226"/>
      <c r="H70" s="226"/>
      <c r="I70" s="227"/>
    </row>
    <row r="71" spans="1:10" s="2" customFormat="1" x14ac:dyDescent="0.2">
      <c r="A71" s="147" t="s">
        <v>34</v>
      </c>
      <c r="B71" s="148" t="s">
        <v>97</v>
      </c>
      <c r="C71" s="149"/>
      <c r="D71" s="150"/>
      <c r="E71" s="250"/>
      <c r="F71" s="251"/>
      <c r="G71" s="251"/>
      <c r="H71" s="251"/>
      <c r="I71" s="252"/>
    </row>
    <row r="72" spans="1:10" s="80" customFormat="1" ht="15" customHeight="1" x14ac:dyDescent="0.2">
      <c r="A72" s="113" t="s">
        <v>35</v>
      </c>
      <c r="B72" s="82" t="s">
        <v>255</v>
      </c>
      <c r="C72" s="53" t="s">
        <v>41</v>
      </c>
      <c r="D72" s="52">
        <v>1</v>
      </c>
      <c r="E72" s="225" t="s">
        <v>256</v>
      </c>
      <c r="F72" s="226"/>
      <c r="G72" s="226"/>
      <c r="H72" s="226"/>
      <c r="I72" s="227"/>
    </row>
    <row r="73" spans="1:10" s="80" customFormat="1" ht="25.5" x14ac:dyDescent="0.2">
      <c r="A73" s="113" t="s">
        <v>48</v>
      </c>
      <c r="B73" s="82" t="s">
        <v>257</v>
      </c>
      <c r="C73" s="53" t="s">
        <v>1</v>
      </c>
      <c r="D73" s="52">
        <v>2.82</v>
      </c>
      <c r="E73" s="225" t="s">
        <v>259</v>
      </c>
      <c r="F73" s="226"/>
      <c r="G73" s="226"/>
      <c r="H73" s="226"/>
      <c r="I73" s="227"/>
    </row>
    <row r="74" spans="1:10" s="80" customFormat="1" ht="15" customHeight="1" x14ac:dyDescent="0.2">
      <c r="A74" s="113" t="s">
        <v>69</v>
      </c>
      <c r="B74" s="82" t="s">
        <v>262</v>
      </c>
      <c r="C74" s="53" t="s">
        <v>2</v>
      </c>
      <c r="D74" s="52">
        <v>9.8000000000000007</v>
      </c>
      <c r="E74" s="225" t="s">
        <v>264</v>
      </c>
      <c r="F74" s="226"/>
      <c r="G74" s="226"/>
      <c r="H74" s="226"/>
      <c r="I74" s="227"/>
    </row>
    <row r="75" spans="1:10" s="80" customFormat="1" ht="25.5" x14ac:dyDescent="0.2">
      <c r="A75" s="113" t="s">
        <v>70</v>
      </c>
      <c r="B75" s="82" t="s">
        <v>425</v>
      </c>
      <c r="C75" s="53" t="s">
        <v>41</v>
      </c>
      <c r="D75" s="52">
        <v>2</v>
      </c>
      <c r="E75" s="263" t="s">
        <v>428</v>
      </c>
      <c r="F75" s="264"/>
      <c r="G75" s="264"/>
      <c r="H75" s="264"/>
      <c r="I75" s="265"/>
    </row>
    <row r="76" spans="1:10" s="80" customFormat="1" ht="15" customHeight="1" x14ac:dyDescent="0.2">
      <c r="A76" s="113" t="s">
        <v>71</v>
      </c>
      <c r="B76" s="82" t="s">
        <v>430</v>
      </c>
      <c r="C76" s="53" t="s">
        <v>41</v>
      </c>
      <c r="D76" s="52">
        <v>1</v>
      </c>
      <c r="E76" s="263" t="s">
        <v>431</v>
      </c>
      <c r="F76" s="264"/>
      <c r="G76" s="264"/>
      <c r="H76" s="264"/>
      <c r="I76" s="265"/>
    </row>
    <row r="77" spans="1:10" s="80" customFormat="1" ht="25.5" x14ac:dyDescent="0.2">
      <c r="A77" s="113" t="s">
        <v>417</v>
      </c>
      <c r="B77" s="82" t="s">
        <v>266</v>
      </c>
      <c r="C77" s="53" t="s">
        <v>2</v>
      </c>
      <c r="D77" s="52">
        <v>4.7</v>
      </c>
      <c r="E77" s="225" t="s">
        <v>268</v>
      </c>
      <c r="F77" s="226"/>
      <c r="G77" s="226"/>
      <c r="H77" s="226"/>
      <c r="I77" s="227"/>
    </row>
    <row r="78" spans="1:10" s="80" customFormat="1" x14ac:dyDescent="0.2">
      <c r="A78" s="113" t="s">
        <v>426</v>
      </c>
      <c r="B78" s="82" t="s">
        <v>270</v>
      </c>
      <c r="C78" s="53" t="s">
        <v>2</v>
      </c>
      <c r="D78" s="52">
        <v>6.85</v>
      </c>
      <c r="E78" s="225" t="s">
        <v>322</v>
      </c>
      <c r="F78" s="226"/>
      <c r="G78" s="226"/>
      <c r="H78" s="226"/>
      <c r="I78" s="227"/>
    </row>
    <row r="79" spans="1:10" s="80" customFormat="1" x14ac:dyDescent="0.2">
      <c r="A79" s="113" t="s">
        <v>427</v>
      </c>
      <c r="B79" s="82" t="s">
        <v>416</v>
      </c>
      <c r="C79" s="53" t="s">
        <v>41</v>
      </c>
      <c r="D79" s="52">
        <v>1</v>
      </c>
      <c r="E79" s="225" t="s">
        <v>418</v>
      </c>
      <c r="F79" s="226"/>
      <c r="G79" s="226"/>
      <c r="H79" s="226"/>
      <c r="I79" s="227"/>
    </row>
    <row r="80" spans="1:10" s="2" customFormat="1" x14ac:dyDescent="0.2">
      <c r="A80" s="114"/>
      <c r="B80" s="45"/>
      <c r="C80" s="46"/>
      <c r="D80" s="37"/>
      <c r="E80" s="225"/>
      <c r="F80" s="226"/>
      <c r="G80" s="226"/>
      <c r="H80" s="226"/>
      <c r="I80" s="227"/>
    </row>
    <row r="81" spans="1:9" s="2" customFormat="1" x14ac:dyDescent="0.2">
      <c r="A81" s="147" t="s">
        <v>36</v>
      </c>
      <c r="B81" s="148" t="s">
        <v>68</v>
      </c>
      <c r="C81" s="149"/>
      <c r="D81" s="150"/>
      <c r="E81" s="250"/>
      <c r="F81" s="251"/>
      <c r="G81" s="251"/>
      <c r="H81" s="251"/>
      <c r="I81" s="252"/>
    </row>
    <row r="82" spans="1:9" s="80" customFormat="1" ht="25.5" x14ac:dyDescent="0.2">
      <c r="A82" s="115" t="s">
        <v>37</v>
      </c>
      <c r="B82" s="82" t="s">
        <v>115</v>
      </c>
      <c r="C82" s="51" t="s">
        <v>1</v>
      </c>
      <c r="D82" s="84">
        <v>88.46</v>
      </c>
      <c r="E82" s="247" t="s">
        <v>420</v>
      </c>
      <c r="F82" s="248"/>
      <c r="G82" s="248"/>
      <c r="H82" s="248"/>
      <c r="I82" s="249"/>
    </row>
    <row r="83" spans="1:9" s="80" customFormat="1" ht="25.5" x14ac:dyDescent="0.2">
      <c r="A83" s="115" t="s">
        <v>38</v>
      </c>
      <c r="B83" s="82" t="s">
        <v>99</v>
      </c>
      <c r="C83" s="53" t="s">
        <v>1</v>
      </c>
      <c r="D83" s="52">
        <v>42.54</v>
      </c>
      <c r="E83" s="247" t="s">
        <v>271</v>
      </c>
      <c r="F83" s="248"/>
      <c r="G83" s="248"/>
      <c r="H83" s="248"/>
      <c r="I83" s="249"/>
    </row>
    <row r="84" spans="1:9" s="1" customFormat="1" ht="24.75" customHeight="1" x14ac:dyDescent="0.2">
      <c r="A84" s="115" t="s">
        <v>49</v>
      </c>
      <c r="B84" s="86" t="s">
        <v>116</v>
      </c>
      <c r="C84" s="48" t="s">
        <v>1</v>
      </c>
      <c r="D84" s="49">
        <v>80.92</v>
      </c>
      <c r="E84" s="247" t="s">
        <v>421</v>
      </c>
      <c r="F84" s="248"/>
      <c r="G84" s="248"/>
      <c r="H84" s="248"/>
      <c r="I84" s="249"/>
    </row>
    <row r="85" spans="1:9" s="1" customFormat="1" ht="25.5" customHeight="1" x14ac:dyDescent="0.2">
      <c r="A85" s="115" t="s">
        <v>50</v>
      </c>
      <c r="B85" s="86" t="s">
        <v>117</v>
      </c>
      <c r="C85" s="48" t="s">
        <v>1</v>
      </c>
      <c r="D85" s="49">
        <v>45.9</v>
      </c>
      <c r="E85" s="247" t="s">
        <v>422</v>
      </c>
      <c r="F85" s="248"/>
      <c r="G85" s="248"/>
      <c r="H85" s="248"/>
      <c r="I85" s="249"/>
    </row>
    <row r="86" spans="1:9" s="1" customFormat="1" ht="38.25" x14ac:dyDescent="0.2">
      <c r="A86" s="115" t="s">
        <v>52</v>
      </c>
      <c r="B86" s="86" t="s">
        <v>274</v>
      </c>
      <c r="C86" s="48" t="s">
        <v>1</v>
      </c>
      <c r="D86" s="49">
        <v>30</v>
      </c>
      <c r="E86" s="247" t="s">
        <v>323</v>
      </c>
      <c r="F86" s="248"/>
      <c r="G86" s="248"/>
      <c r="H86" s="248"/>
      <c r="I86" s="249"/>
    </row>
    <row r="87" spans="1:9" s="1" customFormat="1" ht="25.5" x14ac:dyDescent="0.2">
      <c r="A87" s="115" t="s">
        <v>139</v>
      </c>
      <c r="B87" s="86" t="s">
        <v>276</v>
      </c>
      <c r="C87" s="48" t="s">
        <v>315</v>
      </c>
      <c r="D87" s="49">
        <v>30</v>
      </c>
      <c r="E87" s="247" t="s">
        <v>323</v>
      </c>
      <c r="F87" s="248"/>
      <c r="G87" s="248"/>
      <c r="H87" s="248"/>
      <c r="I87" s="249"/>
    </row>
    <row r="88" spans="1:9" s="2" customFormat="1" x14ac:dyDescent="0.2">
      <c r="A88" s="114"/>
      <c r="B88" s="45"/>
      <c r="C88" s="46"/>
      <c r="D88" s="37"/>
      <c r="E88" s="225"/>
      <c r="F88" s="226"/>
      <c r="G88" s="226"/>
      <c r="H88" s="226"/>
      <c r="I88" s="227"/>
    </row>
    <row r="89" spans="1:9" s="2" customFormat="1" x14ac:dyDescent="0.2">
      <c r="A89" s="147" t="s">
        <v>39</v>
      </c>
      <c r="B89" s="148" t="s">
        <v>8</v>
      </c>
      <c r="C89" s="149"/>
      <c r="D89" s="150"/>
      <c r="E89" s="250"/>
      <c r="F89" s="251"/>
      <c r="G89" s="251"/>
      <c r="H89" s="251"/>
      <c r="I89" s="252"/>
    </row>
    <row r="90" spans="1:9" s="80" customFormat="1" ht="25.5" x14ac:dyDescent="0.2">
      <c r="A90" s="113" t="s">
        <v>40</v>
      </c>
      <c r="B90" s="82" t="s">
        <v>131</v>
      </c>
      <c r="C90" s="53" t="s">
        <v>1</v>
      </c>
      <c r="D90" s="52">
        <v>26.46</v>
      </c>
      <c r="E90" s="225" t="s">
        <v>278</v>
      </c>
      <c r="F90" s="226"/>
      <c r="G90" s="226"/>
      <c r="H90" s="226"/>
      <c r="I90" s="227"/>
    </row>
    <row r="91" spans="1:9" s="2" customFormat="1" x14ac:dyDescent="0.2">
      <c r="A91" s="113" t="s">
        <v>42</v>
      </c>
      <c r="B91" s="20" t="s">
        <v>104</v>
      </c>
      <c r="C91" s="53" t="s">
        <v>0</v>
      </c>
      <c r="D91" s="22">
        <v>1.32</v>
      </c>
      <c r="E91" s="225" t="s">
        <v>279</v>
      </c>
      <c r="F91" s="226"/>
      <c r="G91" s="226"/>
      <c r="H91" s="226"/>
      <c r="I91" s="227"/>
    </row>
    <row r="92" spans="1:9" s="80" customFormat="1" ht="25.5" x14ac:dyDescent="0.2">
      <c r="A92" s="113" t="s">
        <v>134</v>
      </c>
      <c r="B92" s="82" t="s">
        <v>157</v>
      </c>
      <c r="C92" s="53" t="s">
        <v>1</v>
      </c>
      <c r="D92" s="52">
        <v>16.8</v>
      </c>
      <c r="E92" s="225" t="s">
        <v>280</v>
      </c>
      <c r="F92" s="226"/>
      <c r="G92" s="226"/>
      <c r="H92" s="226"/>
      <c r="I92" s="227"/>
    </row>
    <row r="93" spans="1:9" s="80" customFormat="1" ht="28.5" customHeight="1" x14ac:dyDescent="0.2">
      <c r="A93" s="113" t="s">
        <v>135</v>
      </c>
      <c r="B93" s="82" t="s">
        <v>146</v>
      </c>
      <c r="C93" s="53" t="s">
        <v>1</v>
      </c>
      <c r="D93" s="52">
        <v>26.46</v>
      </c>
      <c r="E93" s="225" t="s">
        <v>278</v>
      </c>
      <c r="F93" s="226"/>
      <c r="G93" s="226"/>
      <c r="H93" s="226"/>
      <c r="I93" s="227"/>
    </row>
    <row r="94" spans="1:9" s="80" customFormat="1" ht="25.5" x14ac:dyDescent="0.2">
      <c r="A94" s="113" t="s">
        <v>136</v>
      </c>
      <c r="B94" s="82" t="s">
        <v>133</v>
      </c>
      <c r="C94" s="53" t="s">
        <v>1</v>
      </c>
      <c r="D94" s="52">
        <v>75.88</v>
      </c>
      <c r="E94" s="225" t="s">
        <v>321</v>
      </c>
      <c r="F94" s="226"/>
      <c r="G94" s="226"/>
      <c r="H94" s="226"/>
      <c r="I94" s="227"/>
    </row>
    <row r="95" spans="1:9" s="80" customFormat="1" ht="25.5" x14ac:dyDescent="0.2">
      <c r="A95" s="113" t="s">
        <v>137</v>
      </c>
      <c r="B95" s="82" t="s">
        <v>113</v>
      </c>
      <c r="C95" s="53" t="s">
        <v>2</v>
      </c>
      <c r="D95" s="52">
        <v>67.400000000000006</v>
      </c>
      <c r="E95" s="225" t="s">
        <v>424</v>
      </c>
      <c r="F95" s="226"/>
      <c r="G95" s="226"/>
      <c r="H95" s="226"/>
      <c r="I95" s="227"/>
    </row>
    <row r="96" spans="1:9" s="80" customFormat="1" x14ac:dyDescent="0.2">
      <c r="A96" s="113"/>
      <c r="B96" s="78"/>
      <c r="C96" s="53"/>
      <c r="D96" s="52"/>
      <c r="E96" s="171"/>
      <c r="F96" s="172"/>
      <c r="G96" s="172"/>
      <c r="H96" s="172"/>
      <c r="I96" s="173"/>
    </row>
    <row r="97" spans="1:9" s="80" customFormat="1" x14ac:dyDescent="0.2">
      <c r="A97" s="147" t="s">
        <v>43</v>
      </c>
      <c r="B97" s="148" t="s">
        <v>347</v>
      </c>
      <c r="C97" s="149"/>
      <c r="D97" s="150"/>
      <c r="E97" s="250"/>
      <c r="F97" s="251"/>
      <c r="G97" s="251"/>
      <c r="H97" s="251"/>
      <c r="I97" s="252"/>
    </row>
    <row r="98" spans="1:9" s="80" customFormat="1" x14ac:dyDescent="0.2">
      <c r="A98" s="113" t="s">
        <v>54</v>
      </c>
      <c r="B98" s="102" t="s">
        <v>358</v>
      </c>
      <c r="C98" s="96" t="s">
        <v>2</v>
      </c>
      <c r="D98" s="103">
        <v>18</v>
      </c>
      <c r="E98" s="222" t="s">
        <v>397</v>
      </c>
      <c r="F98" s="223"/>
      <c r="G98" s="223"/>
      <c r="H98" s="223"/>
      <c r="I98" s="224"/>
    </row>
    <row r="99" spans="1:9" s="80" customFormat="1" x14ac:dyDescent="0.2">
      <c r="A99" s="113" t="s">
        <v>55</v>
      </c>
      <c r="B99" s="102" t="s">
        <v>358</v>
      </c>
      <c r="C99" s="96" t="s">
        <v>41</v>
      </c>
      <c r="D99" s="103">
        <v>3</v>
      </c>
      <c r="E99" s="222" t="s">
        <v>397</v>
      </c>
      <c r="F99" s="223"/>
      <c r="G99" s="223"/>
      <c r="H99" s="223"/>
      <c r="I99" s="224"/>
    </row>
    <row r="100" spans="1:9" s="80" customFormat="1" x14ac:dyDescent="0.2">
      <c r="A100" s="113" t="s">
        <v>56</v>
      </c>
      <c r="B100" s="102" t="s">
        <v>360</v>
      </c>
      <c r="C100" s="96" t="s">
        <v>41</v>
      </c>
      <c r="D100" s="103">
        <v>4</v>
      </c>
      <c r="E100" s="222" t="s">
        <v>397</v>
      </c>
      <c r="F100" s="223"/>
      <c r="G100" s="223"/>
      <c r="H100" s="223"/>
      <c r="I100" s="224"/>
    </row>
    <row r="101" spans="1:9" s="80" customFormat="1" ht="25.5" x14ac:dyDescent="0.2">
      <c r="A101" s="113" t="s">
        <v>295</v>
      </c>
      <c r="B101" s="102" t="s">
        <v>375</v>
      </c>
      <c r="C101" s="96" t="s">
        <v>41</v>
      </c>
      <c r="D101" s="103">
        <v>2</v>
      </c>
      <c r="E101" s="222" t="s">
        <v>397</v>
      </c>
      <c r="F101" s="223"/>
      <c r="G101" s="223"/>
      <c r="H101" s="223"/>
      <c r="I101" s="224"/>
    </row>
    <row r="102" spans="1:9" s="80" customFormat="1" ht="25.5" x14ac:dyDescent="0.2">
      <c r="A102" s="113" t="s">
        <v>296</v>
      </c>
      <c r="B102" s="102" t="s">
        <v>373</v>
      </c>
      <c r="C102" s="96" t="s">
        <v>41</v>
      </c>
      <c r="D102" s="103">
        <v>1</v>
      </c>
      <c r="E102" s="222" t="s">
        <v>397</v>
      </c>
      <c r="F102" s="223"/>
      <c r="G102" s="223"/>
      <c r="H102" s="223"/>
      <c r="I102" s="224"/>
    </row>
    <row r="103" spans="1:9" s="80" customFormat="1" x14ac:dyDescent="0.2">
      <c r="A103" s="113" t="s">
        <v>297</v>
      </c>
      <c r="B103" s="102" t="s">
        <v>361</v>
      </c>
      <c r="C103" s="96" t="s">
        <v>41</v>
      </c>
      <c r="D103" s="103">
        <v>2</v>
      </c>
      <c r="E103" s="222" t="s">
        <v>397</v>
      </c>
      <c r="F103" s="223"/>
      <c r="G103" s="223"/>
      <c r="H103" s="223"/>
      <c r="I103" s="224"/>
    </row>
    <row r="104" spans="1:9" s="80" customFormat="1" ht="25.5" x14ac:dyDescent="0.2">
      <c r="A104" s="113" t="s">
        <v>298</v>
      </c>
      <c r="B104" s="102" t="s">
        <v>364</v>
      </c>
      <c r="C104" s="96" t="s">
        <v>2</v>
      </c>
      <c r="D104" s="84">
        <v>3</v>
      </c>
      <c r="E104" s="222" t="s">
        <v>397</v>
      </c>
      <c r="F104" s="223"/>
      <c r="G104" s="223"/>
      <c r="H104" s="223"/>
      <c r="I104" s="224"/>
    </row>
    <row r="105" spans="1:9" s="80" customFormat="1" ht="25.5" x14ac:dyDescent="0.2">
      <c r="A105" s="113" t="s">
        <v>299</v>
      </c>
      <c r="B105" s="102" t="s">
        <v>401</v>
      </c>
      <c r="C105" s="96" t="s">
        <v>2</v>
      </c>
      <c r="D105" s="84">
        <v>23</v>
      </c>
      <c r="E105" s="222" t="s">
        <v>397</v>
      </c>
      <c r="F105" s="223"/>
      <c r="G105" s="223"/>
      <c r="H105" s="223"/>
      <c r="I105" s="224"/>
    </row>
    <row r="106" spans="1:9" s="80" customFormat="1" ht="25.5" x14ac:dyDescent="0.2">
      <c r="A106" s="113" t="s">
        <v>300</v>
      </c>
      <c r="B106" s="102" t="s">
        <v>402</v>
      </c>
      <c r="C106" s="96" t="s">
        <v>2</v>
      </c>
      <c r="D106" s="84">
        <v>1</v>
      </c>
      <c r="E106" s="222" t="s">
        <v>397</v>
      </c>
      <c r="F106" s="223"/>
      <c r="G106" s="223"/>
      <c r="H106" s="223"/>
      <c r="I106" s="224"/>
    </row>
    <row r="107" spans="1:9" s="80" customFormat="1" ht="25.5" x14ac:dyDescent="0.2">
      <c r="A107" s="113" t="s">
        <v>301</v>
      </c>
      <c r="B107" s="102" t="s">
        <v>365</v>
      </c>
      <c r="C107" s="96" t="s">
        <v>2</v>
      </c>
      <c r="D107" s="84">
        <v>7</v>
      </c>
      <c r="E107" s="222" t="s">
        <v>397</v>
      </c>
      <c r="F107" s="223"/>
      <c r="G107" s="223"/>
      <c r="H107" s="223"/>
      <c r="I107" s="224"/>
    </row>
    <row r="108" spans="1:9" s="80" customFormat="1" ht="25.5" x14ac:dyDescent="0.2">
      <c r="A108" s="113" t="s">
        <v>377</v>
      </c>
      <c r="B108" s="102" t="s">
        <v>367</v>
      </c>
      <c r="C108" s="96" t="s">
        <v>41</v>
      </c>
      <c r="D108" s="84">
        <v>6</v>
      </c>
      <c r="E108" s="222" t="s">
        <v>397</v>
      </c>
      <c r="F108" s="223"/>
      <c r="G108" s="223"/>
      <c r="H108" s="223"/>
      <c r="I108" s="224"/>
    </row>
    <row r="109" spans="1:9" s="80" customFormat="1" ht="25.5" x14ac:dyDescent="0.2">
      <c r="A109" s="113" t="s">
        <v>378</v>
      </c>
      <c r="B109" s="102" t="s">
        <v>369</v>
      </c>
      <c r="C109" s="96" t="s">
        <v>41</v>
      </c>
      <c r="D109" s="84">
        <v>1</v>
      </c>
      <c r="E109" s="222" t="s">
        <v>397</v>
      </c>
      <c r="F109" s="223"/>
      <c r="G109" s="223"/>
      <c r="H109" s="223"/>
      <c r="I109" s="224"/>
    </row>
    <row r="110" spans="1:9" s="80" customFormat="1" ht="25.5" x14ac:dyDescent="0.2">
      <c r="A110" s="113" t="s">
        <v>379</v>
      </c>
      <c r="B110" s="102" t="s">
        <v>371</v>
      </c>
      <c r="C110" s="96" t="s">
        <v>41</v>
      </c>
      <c r="D110" s="84">
        <v>1</v>
      </c>
      <c r="E110" s="222" t="s">
        <v>397</v>
      </c>
      <c r="F110" s="223"/>
      <c r="G110" s="223"/>
      <c r="H110" s="223"/>
      <c r="I110" s="224"/>
    </row>
    <row r="111" spans="1:9" s="80" customFormat="1" x14ac:dyDescent="0.2">
      <c r="A111" s="113" t="s">
        <v>386</v>
      </c>
      <c r="B111" s="101" t="s">
        <v>152</v>
      </c>
      <c r="C111" s="96" t="s">
        <v>41</v>
      </c>
      <c r="D111" s="61">
        <v>1</v>
      </c>
      <c r="E111" s="222" t="s">
        <v>397</v>
      </c>
      <c r="F111" s="223"/>
      <c r="G111" s="223"/>
      <c r="H111" s="223"/>
      <c r="I111" s="224"/>
    </row>
    <row r="112" spans="1:9" s="80" customFormat="1" ht="29.25" customHeight="1" x14ac:dyDescent="0.2">
      <c r="A112" s="113" t="s">
        <v>387</v>
      </c>
      <c r="B112" s="102" t="s">
        <v>362</v>
      </c>
      <c r="C112" s="96" t="s">
        <v>41</v>
      </c>
      <c r="D112" s="84">
        <v>3</v>
      </c>
      <c r="E112" s="222" t="s">
        <v>397</v>
      </c>
      <c r="F112" s="223"/>
      <c r="G112" s="223"/>
      <c r="H112" s="223"/>
      <c r="I112" s="224"/>
    </row>
    <row r="113" spans="1:10" s="80" customFormat="1" ht="29.25" customHeight="1" x14ac:dyDescent="0.2">
      <c r="A113" s="113" t="s">
        <v>388</v>
      </c>
      <c r="B113" s="189" t="s">
        <v>404</v>
      </c>
      <c r="C113" s="51" t="s">
        <v>41</v>
      </c>
      <c r="D113" s="52">
        <v>1</v>
      </c>
      <c r="E113" s="222" t="s">
        <v>397</v>
      </c>
      <c r="F113" s="223"/>
      <c r="G113" s="223"/>
      <c r="H113" s="223"/>
      <c r="I113" s="224"/>
    </row>
    <row r="114" spans="1:10" s="80" customFormat="1" ht="29.25" customHeight="1" x14ac:dyDescent="0.2">
      <c r="A114" s="113" t="s">
        <v>398</v>
      </c>
      <c r="B114" s="189" t="s">
        <v>407</v>
      </c>
      <c r="C114" s="51" t="s">
        <v>41</v>
      </c>
      <c r="D114" s="52">
        <v>1</v>
      </c>
      <c r="E114" s="222" t="s">
        <v>397</v>
      </c>
      <c r="F114" s="223"/>
      <c r="G114" s="223"/>
      <c r="H114" s="223"/>
      <c r="I114" s="224"/>
    </row>
    <row r="115" spans="1:10" s="80" customFormat="1" ht="29.25" customHeight="1" x14ac:dyDescent="0.2">
      <c r="A115" s="113" t="s">
        <v>399</v>
      </c>
      <c r="B115" s="189" t="s">
        <v>409</v>
      </c>
      <c r="C115" s="51" t="s">
        <v>41</v>
      </c>
      <c r="D115" s="22">
        <v>1</v>
      </c>
      <c r="E115" s="222" t="s">
        <v>397</v>
      </c>
      <c r="F115" s="223"/>
      <c r="G115" s="223"/>
      <c r="H115" s="223"/>
      <c r="I115" s="224"/>
    </row>
    <row r="116" spans="1:10" s="80" customFormat="1" ht="29.25" customHeight="1" x14ac:dyDescent="0.2">
      <c r="A116" s="113" t="s">
        <v>400</v>
      </c>
      <c r="B116" s="179" t="s">
        <v>410</v>
      </c>
      <c r="C116" s="51" t="s">
        <v>2</v>
      </c>
      <c r="D116" s="22">
        <v>4.5</v>
      </c>
      <c r="E116" s="222" t="s">
        <v>397</v>
      </c>
      <c r="F116" s="223"/>
      <c r="G116" s="223"/>
      <c r="H116" s="223"/>
      <c r="I116" s="224"/>
    </row>
    <row r="117" spans="1:10" s="80" customFormat="1" x14ac:dyDescent="0.2">
      <c r="A117" s="113"/>
      <c r="B117" s="78"/>
      <c r="C117" s="53"/>
      <c r="D117" s="52"/>
      <c r="E117" s="225"/>
      <c r="F117" s="226"/>
      <c r="G117" s="226"/>
      <c r="H117" s="226"/>
      <c r="I117" s="227"/>
    </row>
    <row r="118" spans="1:10" s="2" customFormat="1" x14ac:dyDescent="0.2">
      <c r="A118" s="147" t="s">
        <v>44</v>
      </c>
      <c r="B118" s="148" t="s">
        <v>72</v>
      </c>
      <c r="C118" s="149"/>
      <c r="D118" s="150"/>
      <c r="E118" s="250"/>
      <c r="F118" s="251"/>
      <c r="G118" s="251"/>
      <c r="H118" s="251"/>
      <c r="I118" s="252"/>
    </row>
    <row r="119" spans="1:10" s="2" customFormat="1" ht="12" customHeight="1" x14ac:dyDescent="0.2">
      <c r="A119" s="108" t="s">
        <v>45</v>
      </c>
      <c r="B119" s="50" t="s">
        <v>107</v>
      </c>
      <c r="C119" s="53" t="s">
        <v>2</v>
      </c>
      <c r="D119" s="52">
        <v>97.68</v>
      </c>
      <c r="E119" s="225" t="s">
        <v>329</v>
      </c>
      <c r="F119" s="226"/>
      <c r="G119" s="226"/>
      <c r="H119" s="226"/>
      <c r="I119" s="227"/>
    </row>
    <row r="120" spans="1:10" s="2" customFormat="1" ht="12" customHeight="1" x14ac:dyDescent="0.2">
      <c r="A120" s="108" t="s">
        <v>302</v>
      </c>
      <c r="B120" s="50" t="s">
        <v>118</v>
      </c>
      <c r="C120" s="53" t="s">
        <v>2</v>
      </c>
      <c r="D120" s="52">
        <v>54.1</v>
      </c>
      <c r="E120" s="225" t="s">
        <v>328</v>
      </c>
      <c r="F120" s="226"/>
      <c r="G120" s="226"/>
      <c r="H120" s="226"/>
      <c r="I120" s="227"/>
    </row>
    <row r="121" spans="1:10" s="2" customFormat="1" ht="28.5" customHeight="1" x14ac:dyDescent="0.2">
      <c r="A121" s="108" t="s">
        <v>349</v>
      </c>
      <c r="B121" s="88" t="s">
        <v>331</v>
      </c>
      <c r="C121" s="53" t="s">
        <v>2</v>
      </c>
      <c r="D121" s="52">
        <v>50.06</v>
      </c>
      <c r="E121" s="225" t="s">
        <v>327</v>
      </c>
      <c r="F121" s="226"/>
      <c r="G121" s="226"/>
      <c r="H121" s="226"/>
      <c r="I121" s="227"/>
    </row>
    <row r="122" spans="1:10" s="2" customFormat="1" ht="12" customHeight="1" x14ac:dyDescent="0.2">
      <c r="A122" s="108" t="s">
        <v>350</v>
      </c>
      <c r="B122" s="50" t="s">
        <v>332</v>
      </c>
      <c r="C122" s="53" t="s">
        <v>41</v>
      </c>
      <c r="D122" s="52">
        <v>4</v>
      </c>
      <c r="E122" s="225" t="s">
        <v>333</v>
      </c>
      <c r="F122" s="226"/>
      <c r="G122" s="226"/>
      <c r="H122" s="226"/>
      <c r="I122" s="227"/>
    </row>
    <row r="123" spans="1:10" s="2" customFormat="1" ht="12" customHeight="1" x14ac:dyDescent="0.2">
      <c r="A123" s="108" t="s">
        <v>351</v>
      </c>
      <c r="B123" s="50" t="s">
        <v>336</v>
      </c>
      <c r="C123" s="53" t="s">
        <v>41</v>
      </c>
      <c r="D123" s="52">
        <v>1</v>
      </c>
      <c r="E123" s="225" t="s">
        <v>334</v>
      </c>
      <c r="F123" s="226"/>
      <c r="G123" s="226"/>
      <c r="H123" s="226"/>
      <c r="I123" s="227"/>
    </row>
    <row r="124" spans="1:10" s="2" customFormat="1" ht="12" customHeight="1" x14ac:dyDescent="0.2">
      <c r="A124" s="108" t="s">
        <v>352</v>
      </c>
      <c r="B124" s="50" t="s">
        <v>339</v>
      </c>
      <c r="C124" s="53" t="s">
        <v>41</v>
      </c>
      <c r="D124" s="52">
        <v>3</v>
      </c>
      <c r="E124" s="225" t="s">
        <v>341</v>
      </c>
      <c r="F124" s="226"/>
      <c r="G124" s="226"/>
      <c r="H124" s="226"/>
      <c r="I124" s="227"/>
    </row>
    <row r="125" spans="1:10" s="2" customFormat="1" ht="12" customHeight="1" x14ac:dyDescent="0.2">
      <c r="A125" s="108" t="s">
        <v>353</v>
      </c>
      <c r="B125" s="50" t="s">
        <v>338</v>
      </c>
      <c r="C125" s="53" t="s">
        <v>41</v>
      </c>
      <c r="D125" s="52">
        <v>2</v>
      </c>
      <c r="E125" s="225" t="s">
        <v>340</v>
      </c>
      <c r="F125" s="226"/>
      <c r="G125" s="226"/>
      <c r="H125" s="226"/>
      <c r="I125" s="227"/>
    </row>
    <row r="126" spans="1:10" s="2" customFormat="1" ht="25.5" x14ac:dyDescent="0.2">
      <c r="A126" s="108" t="s">
        <v>354</v>
      </c>
      <c r="B126" s="50" t="s">
        <v>343</v>
      </c>
      <c r="C126" s="53" t="s">
        <v>41</v>
      </c>
      <c r="D126" s="52">
        <v>3</v>
      </c>
      <c r="E126" s="225" t="s">
        <v>341</v>
      </c>
      <c r="F126" s="226"/>
      <c r="G126" s="226"/>
      <c r="H126" s="226"/>
      <c r="I126" s="227"/>
    </row>
    <row r="127" spans="1:10" s="2" customFormat="1" ht="12" customHeight="1" x14ac:dyDescent="0.2">
      <c r="A127" s="108" t="s">
        <v>355</v>
      </c>
      <c r="B127" s="98" t="s">
        <v>141</v>
      </c>
      <c r="C127" s="53" t="s">
        <v>41</v>
      </c>
      <c r="D127" s="52">
        <v>9</v>
      </c>
      <c r="E127" s="225" t="s">
        <v>344</v>
      </c>
      <c r="F127" s="226"/>
      <c r="G127" s="226"/>
      <c r="H127" s="226"/>
      <c r="I127" s="227"/>
    </row>
    <row r="128" spans="1:10" s="80" customFormat="1" x14ac:dyDescent="0.2">
      <c r="A128" s="113"/>
      <c r="B128" s="78"/>
      <c r="C128" s="53"/>
      <c r="D128" s="52"/>
      <c r="E128" s="225"/>
      <c r="F128" s="226"/>
      <c r="G128" s="226"/>
      <c r="H128" s="226"/>
      <c r="I128" s="227"/>
      <c r="J128" s="85"/>
    </row>
    <row r="129" spans="1:11" s="80" customFormat="1" x14ac:dyDescent="0.2">
      <c r="A129" s="147" t="s">
        <v>73</v>
      </c>
      <c r="B129" s="148" t="s">
        <v>434</v>
      </c>
      <c r="C129" s="149"/>
      <c r="D129" s="150"/>
      <c r="E129" s="250"/>
      <c r="F129" s="251"/>
      <c r="G129" s="251"/>
      <c r="H129" s="251"/>
      <c r="I129" s="252"/>
      <c r="J129" s="85"/>
    </row>
    <row r="130" spans="1:11" s="80" customFormat="1" ht="25.5" x14ac:dyDescent="0.2">
      <c r="A130" s="113" t="s">
        <v>109</v>
      </c>
      <c r="B130" s="50" t="s">
        <v>438</v>
      </c>
      <c r="C130" s="53" t="s">
        <v>2</v>
      </c>
      <c r="D130" s="52">
        <f>2.5+2.5+2.5</f>
        <v>7.5</v>
      </c>
      <c r="E130" s="222" t="s">
        <v>444</v>
      </c>
      <c r="F130" s="223"/>
      <c r="G130" s="223"/>
      <c r="H130" s="223"/>
      <c r="I130" s="224"/>
      <c r="J130" s="85"/>
    </row>
    <row r="131" spans="1:11" s="80" customFormat="1" x14ac:dyDescent="0.2">
      <c r="A131" s="113" t="s">
        <v>110</v>
      </c>
      <c r="B131" s="50" t="s">
        <v>457</v>
      </c>
      <c r="C131" s="53" t="s">
        <v>41</v>
      </c>
      <c r="D131" s="52">
        <v>1</v>
      </c>
      <c r="E131" s="222" t="s">
        <v>444</v>
      </c>
      <c r="F131" s="223"/>
      <c r="G131" s="223"/>
      <c r="H131" s="223"/>
      <c r="I131" s="224"/>
      <c r="J131" s="85"/>
    </row>
    <row r="132" spans="1:11" s="80" customFormat="1" x14ac:dyDescent="0.2">
      <c r="A132" s="113" t="s">
        <v>445</v>
      </c>
      <c r="B132" s="50" t="s">
        <v>435</v>
      </c>
      <c r="C132" s="53" t="s">
        <v>41</v>
      </c>
      <c r="D132" s="52">
        <v>4</v>
      </c>
      <c r="E132" s="222" t="s">
        <v>444</v>
      </c>
      <c r="F132" s="223"/>
      <c r="G132" s="223"/>
      <c r="H132" s="223"/>
      <c r="I132" s="224"/>
      <c r="J132" s="85"/>
    </row>
    <row r="133" spans="1:11" s="80" customFormat="1" ht="25.5" x14ac:dyDescent="0.2">
      <c r="A133" s="113" t="s">
        <v>446</v>
      </c>
      <c r="B133" s="50" t="s">
        <v>439</v>
      </c>
      <c r="C133" s="53" t="s">
        <v>2</v>
      </c>
      <c r="D133" s="52">
        <v>350</v>
      </c>
      <c r="E133" s="222" t="s">
        <v>444</v>
      </c>
      <c r="F133" s="223"/>
      <c r="G133" s="223"/>
      <c r="H133" s="223"/>
      <c r="I133" s="224"/>
      <c r="J133" s="85"/>
    </row>
    <row r="134" spans="1:11" s="80" customFormat="1" x14ac:dyDescent="0.2">
      <c r="A134" s="113" t="s">
        <v>437</v>
      </c>
      <c r="B134" s="50" t="s">
        <v>436</v>
      </c>
      <c r="C134" s="53" t="s">
        <v>442</v>
      </c>
      <c r="D134" s="52">
        <v>7</v>
      </c>
      <c r="E134" s="222" t="s">
        <v>444</v>
      </c>
      <c r="F134" s="223"/>
      <c r="G134" s="223"/>
      <c r="H134" s="223"/>
      <c r="I134" s="224"/>
      <c r="J134" s="85"/>
    </row>
    <row r="135" spans="1:11" s="80" customFormat="1" ht="30" customHeight="1" x14ac:dyDescent="0.2">
      <c r="A135" s="113" t="s">
        <v>447</v>
      </c>
      <c r="B135" s="50" t="s">
        <v>440</v>
      </c>
      <c r="C135" s="53" t="s">
        <v>442</v>
      </c>
      <c r="D135" s="52">
        <v>33</v>
      </c>
      <c r="E135" s="222" t="s">
        <v>444</v>
      </c>
      <c r="F135" s="223"/>
      <c r="G135" s="223"/>
      <c r="H135" s="223"/>
      <c r="I135" s="224"/>
      <c r="J135" s="85"/>
    </row>
    <row r="136" spans="1:11" s="80" customFormat="1" x14ac:dyDescent="0.2">
      <c r="A136" s="113" t="s">
        <v>448</v>
      </c>
      <c r="B136" s="50" t="s">
        <v>441</v>
      </c>
      <c r="C136" s="53" t="s">
        <v>442</v>
      </c>
      <c r="D136" s="52">
        <v>22</v>
      </c>
      <c r="E136" s="222" t="s">
        <v>444</v>
      </c>
      <c r="F136" s="223"/>
      <c r="G136" s="223"/>
      <c r="H136" s="223"/>
      <c r="I136" s="224"/>
      <c r="J136" s="85"/>
    </row>
    <row r="137" spans="1:11" s="80" customFormat="1" x14ac:dyDescent="0.2">
      <c r="A137" s="113"/>
      <c r="B137" s="78"/>
      <c r="C137" s="53"/>
      <c r="D137" s="52"/>
      <c r="E137" s="222"/>
      <c r="F137" s="223"/>
      <c r="G137" s="223"/>
      <c r="H137" s="223"/>
      <c r="I137" s="224"/>
      <c r="J137" s="85"/>
    </row>
    <row r="138" spans="1:11" s="2" customFormat="1" ht="12" customHeight="1" x14ac:dyDescent="0.2">
      <c r="A138" s="147" t="s">
        <v>74</v>
      </c>
      <c r="B138" s="148" t="s">
        <v>58</v>
      </c>
      <c r="C138" s="149"/>
      <c r="D138" s="150"/>
      <c r="E138" s="250"/>
      <c r="F138" s="251"/>
      <c r="G138" s="251"/>
      <c r="H138" s="251"/>
      <c r="I138" s="252"/>
    </row>
    <row r="139" spans="1:11" s="80" customFormat="1" x14ac:dyDescent="0.2">
      <c r="A139" s="113" t="s">
        <v>75</v>
      </c>
      <c r="B139" s="78" t="s">
        <v>325</v>
      </c>
      <c r="C139" s="51" t="s">
        <v>1</v>
      </c>
      <c r="D139" s="52">
        <v>123.46</v>
      </c>
      <c r="E139" s="225" t="s">
        <v>324</v>
      </c>
      <c r="F139" s="226"/>
      <c r="G139" s="226"/>
      <c r="H139" s="226"/>
      <c r="I139" s="227"/>
      <c r="J139" s="85"/>
    </row>
    <row r="140" spans="1:11" s="80" customFormat="1" x14ac:dyDescent="0.2">
      <c r="A140" s="113" t="s">
        <v>443</v>
      </c>
      <c r="B140" s="78" t="s">
        <v>326</v>
      </c>
      <c r="C140" s="51" t="s">
        <v>1</v>
      </c>
      <c r="D140" s="52">
        <v>123.46</v>
      </c>
      <c r="E140" s="225" t="s">
        <v>324</v>
      </c>
      <c r="F140" s="226"/>
      <c r="G140" s="226"/>
      <c r="H140" s="226"/>
      <c r="I140" s="227"/>
      <c r="J140" s="85"/>
    </row>
    <row r="141" spans="1:11" s="80" customFormat="1" x14ac:dyDescent="0.2">
      <c r="A141" s="113"/>
      <c r="B141" s="78"/>
      <c r="C141" s="53"/>
      <c r="D141" s="52"/>
      <c r="E141" s="225"/>
      <c r="F141" s="226"/>
      <c r="G141" s="226"/>
      <c r="H141" s="226"/>
      <c r="I141" s="227"/>
      <c r="J141" s="85"/>
    </row>
    <row r="142" spans="1:11" s="80" customFormat="1" x14ac:dyDescent="0.2">
      <c r="A142" s="147" t="s">
        <v>463</v>
      </c>
      <c r="B142" s="148" t="s">
        <v>143</v>
      </c>
      <c r="C142" s="149"/>
      <c r="D142" s="150"/>
      <c r="E142" s="250"/>
      <c r="F142" s="251"/>
      <c r="G142" s="251"/>
      <c r="H142" s="251"/>
      <c r="I142" s="252"/>
      <c r="J142" s="85"/>
      <c r="K142" s="94"/>
    </row>
    <row r="143" spans="1:11" s="80" customFormat="1" ht="13.5" thickBot="1" x14ac:dyDescent="0.25">
      <c r="A143" s="113" t="s">
        <v>464</v>
      </c>
      <c r="B143" s="78" t="s">
        <v>144</v>
      </c>
      <c r="C143" s="53" t="s">
        <v>1</v>
      </c>
      <c r="D143" s="52">
        <v>51.48</v>
      </c>
      <c r="E143" s="225" t="s">
        <v>423</v>
      </c>
      <c r="F143" s="226"/>
      <c r="G143" s="226"/>
      <c r="H143" s="226"/>
      <c r="I143" s="227"/>
      <c r="J143" s="85"/>
    </row>
    <row r="144" spans="1:11" s="2" customFormat="1" x14ac:dyDescent="0.2">
      <c r="A144" s="25"/>
      <c r="B144" s="26"/>
      <c r="C144" s="27"/>
      <c r="D144" s="28"/>
      <c r="E144" s="27"/>
      <c r="F144" s="27"/>
      <c r="G144" s="29"/>
      <c r="H144" s="135"/>
      <c r="I144" s="30"/>
      <c r="J144" s="7"/>
    </row>
    <row r="145" spans="1:10" s="2" customFormat="1" x14ac:dyDescent="0.2">
      <c r="A145" s="31"/>
      <c r="B145" s="4" t="s">
        <v>460</v>
      </c>
      <c r="C145" s="5"/>
      <c r="D145" s="6"/>
      <c r="E145" s="5"/>
      <c r="F145" s="5"/>
      <c r="G145" s="7"/>
      <c r="I145" s="32"/>
      <c r="J145" s="7"/>
    </row>
    <row r="146" spans="1:10" s="2" customFormat="1" ht="6.75" customHeight="1" x14ac:dyDescent="0.2">
      <c r="A146" s="31"/>
      <c r="B146" s="4"/>
      <c r="C146" s="5"/>
      <c r="D146" s="6"/>
      <c r="E146" s="5"/>
      <c r="F146" s="5"/>
      <c r="G146" s="7"/>
      <c r="I146" s="32"/>
    </row>
    <row r="147" spans="1:10" s="2" customFormat="1" ht="6.75" customHeight="1" x14ac:dyDescent="0.2">
      <c r="A147" s="31"/>
      <c r="B147" s="4"/>
      <c r="C147" s="5"/>
      <c r="D147" s="6"/>
      <c r="E147" s="5"/>
      <c r="F147" s="5"/>
      <c r="G147" s="7"/>
      <c r="I147" s="32"/>
    </row>
    <row r="148" spans="1:10" s="2" customFormat="1" x14ac:dyDescent="0.2">
      <c r="A148" s="33"/>
      <c r="B148" s="8" t="s">
        <v>46</v>
      </c>
      <c r="C148" s="5"/>
      <c r="D148" s="6"/>
      <c r="E148" s="5"/>
      <c r="F148" s="5"/>
      <c r="G148" s="7"/>
      <c r="I148" s="32"/>
    </row>
    <row r="149" spans="1:10" s="2" customFormat="1" x14ac:dyDescent="0.2">
      <c r="A149" s="33"/>
      <c r="B149" s="8" t="s">
        <v>461</v>
      </c>
      <c r="C149" s="5"/>
      <c r="D149" s="268" t="s">
        <v>356</v>
      </c>
      <c r="E149" s="268"/>
      <c r="F149" s="268"/>
      <c r="G149" s="7"/>
      <c r="I149" s="32"/>
    </row>
    <row r="150" spans="1:10" s="2" customFormat="1" x14ac:dyDescent="0.2">
      <c r="A150" s="33"/>
      <c r="B150" s="8" t="s">
        <v>462</v>
      </c>
      <c r="C150" s="5"/>
      <c r="D150" s="266" t="s">
        <v>357</v>
      </c>
      <c r="E150" s="266"/>
      <c r="F150" s="266"/>
      <c r="G150" s="7"/>
      <c r="I150" s="32"/>
    </row>
    <row r="151" spans="1:10" s="2" customFormat="1" ht="13.5" thickBot="1" x14ac:dyDescent="0.25">
      <c r="A151" s="34"/>
      <c r="B151" s="9"/>
      <c r="C151" s="3"/>
      <c r="D151" s="267"/>
      <c r="E151" s="267"/>
      <c r="F151" s="267"/>
      <c r="G151" s="3"/>
      <c r="H151" s="138"/>
      <c r="I151" s="35"/>
    </row>
    <row r="152" spans="1:10" s="2" customFormat="1" x14ac:dyDescent="0.2">
      <c r="A152" s="8"/>
      <c r="B152" s="4"/>
      <c r="C152" s="5"/>
      <c r="D152" s="6"/>
      <c r="E152" s="8"/>
      <c r="F152" s="8"/>
      <c r="G152" s="7"/>
      <c r="H152" s="7"/>
    </row>
    <row r="153" spans="1:10" s="2" customFormat="1" x14ac:dyDescent="0.2"/>
    <row r="154" spans="1:10" s="2" customFormat="1" x14ac:dyDescent="0.2"/>
    <row r="155" spans="1:10" x14ac:dyDescent="0.2">
      <c r="A155" s="47"/>
      <c r="B155" s="47"/>
      <c r="C155" s="47"/>
      <c r="D155" s="47"/>
      <c r="E155" s="47"/>
      <c r="F155" s="47"/>
      <c r="G155" s="47"/>
      <c r="H155" s="47"/>
      <c r="I155" s="47"/>
    </row>
    <row r="156" spans="1:10" x14ac:dyDescent="0.2">
      <c r="A156" s="47"/>
      <c r="B156" s="47"/>
      <c r="C156" s="47"/>
      <c r="D156" s="47"/>
      <c r="E156" s="47"/>
      <c r="F156" s="47"/>
      <c r="G156" s="47"/>
      <c r="H156" s="47"/>
      <c r="I156" s="47"/>
    </row>
    <row r="157" spans="1:10" x14ac:dyDescent="0.2">
      <c r="A157" s="47"/>
      <c r="B157" s="47"/>
      <c r="C157" s="47"/>
      <c r="D157" s="47"/>
      <c r="E157" s="47"/>
      <c r="F157" s="47"/>
      <c r="G157" s="47"/>
      <c r="H157" s="47"/>
      <c r="I157" s="47"/>
    </row>
  </sheetData>
  <mergeCells count="147">
    <mergeCell ref="E135:I135"/>
    <mergeCell ref="E136:I136"/>
    <mergeCell ref="E137:I137"/>
    <mergeCell ref="D150:F150"/>
    <mergeCell ref="D151:F151"/>
    <mergeCell ref="E122:I122"/>
    <mergeCell ref="E123:I123"/>
    <mergeCell ref="E125:I125"/>
    <mergeCell ref="E119:I119"/>
    <mergeCell ref="E120:I120"/>
    <mergeCell ref="E142:I142"/>
    <mergeCell ref="E143:I143"/>
    <mergeCell ref="E128:I128"/>
    <mergeCell ref="E138:I138"/>
    <mergeCell ref="E139:I139"/>
    <mergeCell ref="E140:I140"/>
    <mergeCell ref="E141:I141"/>
    <mergeCell ref="E126:I126"/>
    <mergeCell ref="E127:I127"/>
    <mergeCell ref="E124:I124"/>
    <mergeCell ref="D149:F149"/>
    <mergeCell ref="E129:I129"/>
    <mergeCell ref="E130:I130"/>
    <mergeCell ref="E131:I131"/>
    <mergeCell ref="E132:I132"/>
    <mergeCell ref="E133:I133"/>
    <mergeCell ref="E134:I134"/>
    <mergeCell ref="E94:I94"/>
    <mergeCell ref="E95:I95"/>
    <mergeCell ref="E117:I117"/>
    <mergeCell ref="E118:I118"/>
    <mergeCell ref="E90:I90"/>
    <mergeCell ref="E91:I91"/>
    <mergeCell ref="E92:I92"/>
    <mergeCell ref="E93:I93"/>
    <mergeCell ref="E121:I121"/>
    <mergeCell ref="E97:I97"/>
    <mergeCell ref="E98:I98"/>
    <mergeCell ref="E99:I99"/>
    <mergeCell ref="E100:I100"/>
    <mergeCell ref="E101:I101"/>
    <mergeCell ref="E102:I102"/>
    <mergeCell ref="E103:I103"/>
    <mergeCell ref="E104:I104"/>
    <mergeCell ref="E107:I107"/>
    <mergeCell ref="E108:I108"/>
    <mergeCell ref="E109:I109"/>
    <mergeCell ref="E110:I110"/>
    <mergeCell ref="E111:I111"/>
    <mergeCell ref="E112:I112"/>
    <mergeCell ref="E105:I105"/>
    <mergeCell ref="E84:I84"/>
    <mergeCell ref="E85:I85"/>
    <mergeCell ref="E88:I88"/>
    <mergeCell ref="E89:I89"/>
    <mergeCell ref="E71:I71"/>
    <mergeCell ref="E72:I72"/>
    <mergeCell ref="E80:I80"/>
    <mergeCell ref="E81:I81"/>
    <mergeCell ref="E82:I82"/>
    <mergeCell ref="E83:I83"/>
    <mergeCell ref="E73:I73"/>
    <mergeCell ref="E74:I74"/>
    <mergeCell ref="E77:I77"/>
    <mergeCell ref="E78:I78"/>
    <mergeCell ref="E87:I87"/>
    <mergeCell ref="E86:I86"/>
    <mergeCell ref="E75:I75"/>
    <mergeCell ref="E76:I76"/>
    <mergeCell ref="E106:I106"/>
    <mergeCell ref="E64:I64"/>
    <mergeCell ref="E65:I65"/>
    <mergeCell ref="E66:I66"/>
    <mergeCell ref="E67:I67"/>
    <mergeCell ref="E68:I68"/>
    <mergeCell ref="E70:I70"/>
    <mergeCell ref="E59:I59"/>
    <mergeCell ref="E60:I60"/>
    <mergeCell ref="E61:I61"/>
    <mergeCell ref="E62:I62"/>
    <mergeCell ref="E63:I63"/>
    <mergeCell ref="E69:I69"/>
    <mergeCell ref="E57:I57"/>
    <mergeCell ref="E58:I58"/>
    <mergeCell ref="E55:I55"/>
    <mergeCell ref="E49:I49"/>
    <mergeCell ref="E50:I50"/>
    <mergeCell ref="E51:I51"/>
    <mergeCell ref="E52:I52"/>
    <mergeCell ref="E53:I53"/>
    <mergeCell ref="E54:I54"/>
    <mergeCell ref="E46:I46"/>
    <mergeCell ref="E47:I47"/>
    <mergeCell ref="E48:I48"/>
    <mergeCell ref="E38:I38"/>
    <mergeCell ref="E39:I39"/>
    <mergeCell ref="E41:I41"/>
    <mergeCell ref="E42:I42"/>
    <mergeCell ref="E43:I43"/>
    <mergeCell ref="E56:I56"/>
    <mergeCell ref="E40:I40"/>
    <mergeCell ref="E45:I45"/>
    <mergeCell ref="E44:I44"/>
    <mergeCell ref="E32:I32"/>
    <mergeCell ref="E33:I33"/>
    <mergeCell ref="E34:I34"/>
    <mergeCell ref="E35:I35"/>
    <mergeCell ref="E36:I36"/>
    <mergeCell ref="E37:I37"/>
    <mergeCell ref="E27:I27"/>
    <mergeCell ref="E28:I28"/>
    <mergeCell ref="E29:I29"/>
    <mergeCell ref="E30:I30"/>
    <mergeCell ref="E31:I31"/>
    <mergeCell ref="E11:I11"/>
    <mergeCell ref="E12:I12"/>
    <mergeCell ref="E18:I18"/>
    <mergeCell ref="E19:I19"/>
    <mergeCell ref="E20:I20"/>
    <mergeCell ref="E21:I21"/>
    <mergeCell ref="E22:I22"/>
    <mergeCell ref="E23:I23"/>
    <mergeCell ref="E24:I24"/>
    <mergeCell ref="E113:I113"/>
    <mergeCell ref="E114:I114"/>
    <mergeCell ref="E115:I115"/>
    <mergeCell ref="E116:I116"/>
    <mergeCell ref="E79:I79"/>
    <mergeCell ref="A2:B3"/>
    <mergeCell ref="C2:I3"/>
    <mergeCell ref="A5:B5"/>
    <mergeCell ref="C5:I5"/>
    <mergeCell ref="A6:B6"/>
    <mergeCell ref="A7:B7"/>
    <mergeCell ref="A8:A9"/>
    <mergeCell ref="C6:I6"/>
    <mergeCell ref="B8:B9"/>
    <mergeCell ref="C8:C9"/>
    <mergeCell ref="D8:D9"/>
    <mergeCell ref="E13:I13"/>
    <mergeCell ref="E14:I14"/>
    <mergeCell ref="E15:I15"/>
    <mergeCell ref="E16:I16"/>
    <mergeCell ref="E25:I25"/>
    <mergeCell ref="E26:I26"/>
    <mergeCell ref="E8:I9"/>
    <mergeCell ref="E10:I10"/>
  </mergeCells>
  <phoneticPr fontId="4" type="noConversion"/>
  <printOptions horizontalCentered="1"/>
  <pageMargins left="0.25" right="0.25" top="0.75" bottom="0.75" header="0.3" footer="0.3"/>
  <pageSetup paperSize="9" scale="71" fitToHeight="0" orientation="landscape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160"/>
  <sheetViews>
    <sheetView tabSelected="1" topLeftCell="A142" zoomScale="130" zoomScaleNormal="130" workbookViewId="0">
      <selection activeCell="I20" sqref="I20:J20"/>
    </sheetView>
  </sheetViews>
  <sheetFormatPr defaultColWidth="11.42578125" defaultRowHeight="12.75" x14ac:dyDescent="0.2"/>
  <cols>
    <col min="1" max="1" width="7.42578125" style="10" customWidth="1"/>
    <col min="2" max="2" width="95.5703125" style="10" customWidth="1"/>
    <col min="3" max="3" width="7.85546875" style="10" customWidth="1"/>
    <col min="4" max="4" width="10" style="10" customWidth="1"/>
    <col min="5" max="6" width="13.5703125" style="10" customWidth="1"/>
    <col min="7" max="7" width="14.85546875" style="10" customWidth="1"/>
    <col min="8" max="8" width="22.5703125" style="10" customWidth="1"/>
    <col min="9" max="9" width="11.5703125" style="10" customWidth="1"/>
    <col min="10" max="16384" width="11.42578125" style="10"/>
  </cols>
  <sheetData>
    <row r="1" spans="1:9" s="2" customFormat="1" x14ac:dyDescent="0.2">
      <c r="A1" s="134"/>
      <c r="B1" s="135"/>
      <c r="C1" s="135"/>
      <c r="D1" s="135"/>
      <c r="E1" s="135"/>
      <c r="F1" s="135"/>
      <c r="G1" s="135"/>
      <c r="H1" s="136"/>
    </row>
    <row r="2" spans="1:9" s="2" customFormat="1" ht="12.75" customHeight="1" x14ac:dyDescent="0.2">
      <c r="A2" s="228" t="s">
        <v>165</v>
      </c>
      <c r="B2" s="229"/>
      <c r="C2" s="229" t="s">
        <v>177</v>
      </c>
      <c r="D2" s="229"/>
      <c r="E2" s="229"/>
      <c r="F2" s="229"/>
      <c r="G2" s="229"/>
      <c r="H2" s="230"/>
    </row>
    <row r="3" spans="1:9" s="2" customFormat="1" ht="12.75" customHeight="1" x14ac:dyDescent="0.2">
      <c r="A3" s="228"/>
      <c r="B3" s="229"/>
      <c r="C3" s="229"/>
      <c r="D3" s="229"/>
      <c r="E3" s="229"/>
      <c r="F3" s="229"/>
      <c r="G3" s="229"/>
      <c r="H3" s="230"/>
    </row>
    <row r="4" spans="1:9" s="2" customFormat="1" ht="13.5" thickBot="1" x14ac:dyDescent="0.25">
      <c r="A4" s="137"/>
      <c r="B4" s="138"/>
      <c r="C4" s="138"/>
      <c r="D4" s="138"/>
      <c r="E4" s="138"/>
      <c r="F4" s="138"/>
      <c r="G4" s="139"/>
      <c r="H4" s="140"/>
    </row>
    <row r="5" spans="1:9" s="2" customFormat="1" ht="15" x14ac:dyDescent="0.2">
      <c r="A5" s="231" t="s">
        <v>169</v>
      </c>
      <c r="B5" s="232"/>
      <c r="C5" s="233" t="s">
        <v>459</v>
      </c>
      <c r="D5" s="234"/>
      <c r="E5" s="234"/>
      <c r="F5" s="234"/>
      <c r="G5" s="234"/>
      <c r="H5" s="235"/>
    </row>
    <row r="6" spans="1:9" s="2" customFormat="1" ht="15" x14ac:dyDescent="0.2">
      <c r="A6" s="236" t="s">
        <v>396</v>
      </c>
      <c r="B6" s="237"/>
      <c r="C6" s="242" t="s">
        <v>433</v>
      </c>
      <c r="D6" s="243"/>
      <c r="E6" s="243"/>
      <c r="F6" s="243"/>
      <c r="G6" s="243"/>
      <c r="H6" s="244"/>
    </row>
    <row r="7" spans="1:9" s="2" customFormat="1" ht="15.75" thickBot="1" x14ac:dyDescent="0.3">
      <c r="A7" s="238" t="s">
        <v>166</v>
      </c>
      <c r="B7" s="239"/>
      <c r="C7" s="141" t="s">
        <v>167</v>
      </c>
      <c r="D7" s="142"/>
      <c r="E7" s="9" t="s">
        <v>395</v>
      </c>
      <c r="F7" s="143"/>
      <c r="G7" s="145" t="s">
        <v>168</v>
      </c>
      <c r="H7" s="155">
        <v>0.2034</v>
      </c>
    </row>
    <row r="8" spans="1:9" s="2" customFormat="1" ht="12.75" customHeight="1" x14ac:dyDescent="0.2">
      <c r="A8" s="240" t="s">
        <v>14</v>
      </c>
      <c r="B8" s="245" t="s">
        <v>176</v>
      </c>
      <c r="C8" s="245" t="s">
        <v>15</v>
      </c>
      <c r="D8" s="245" t="s">
        <v>16</v>
      </c>
      <c r="E8" s="277" t="s">
        <v>172</v>
      </c>
      <c r="F8" s="277" t="s">
        <v>173</v>
      </c>
      <c r="G8" s="269" t="s">
        <v>174</v>
      </c>
      <c r="H8" s="271" t="s">
        <v>175</v>
      </c>
    </row>
    <row r="9" spans="1:9" s="2" customFormat="1" ht="26.25" customHeight="1" x14ac:dyDescent="0.2">
      <c r="A9" s="241"/>
      <c r="B9" s="246"/>
      <c r="C9" s="246"/>
      <c r="D9" s="246"/>
      <c r="E9" s="278"/>
      <c r="F9" s="278"/>
      <c r="G9" s="270"/>
      <c r="H9" s="272"/>
    </row>
    <row r="10" spans="1:9" s="2" customFormat="1" ht="18" customHeight="1" x14ac:dyDescent="0.2">
      <c r="A10" s="147" t="s">
        <v>17</v>
      </c>
      <c r="B10" s="151" t="s">
        <v>18</v>
      </c>
      <c r="C10" s="152"/>
      <c r="D10" s="153"/>
      <c r="E10" s="153"/>
      <c r="F10" s="153"/>
      <c r="G10" s="156">
        <f>SUM(G11:G16)</f>
        <v>3846.40684186</v>
      </c>
      <c r="H10" s="154"/>
    </row>
    <row r="11" spans="1:9" s="2" customFormat="1" x14ac:dyDescent="0.2">
      <c r="A11" s="105" t="s">
        <v>19</v>
      </c>
      <c r="B11" s="18" t="str">
        <f>'Memorial de Cálculo'!B11</f>
        <v>Fornecimento e instalação de placa de obra com chapa galvanizada e estrutura de madeira. AF_03/2022_PS</v>
      </c>
      <c r="C11" s="17" t="s">
        <v>1</v>
      </c>
      <c r="D11" s="23">
        <f>'Memorial de Cálculo'!D11</f>
        <v>3</v>
      </c>
      <c r="E11" s="54">
        <v>314.60000000000002</v>
      </c>
      <c r="F11" s="54">
        <f>E11*(1+$H$7)</f>
        <v>378.58964000000003</v>
      </c>
      <c r="G11" s="55">
        <f t="shared" ref="G11:G16" si="0">F11*D11</f>
        <v>1135.76892</v>
      </c>
      <c r="H11" s="106" t="s">
        <v>180</v>
      </c>
      <c r="I11" s="7"/>
    </row>
    <row r="12" spans="1:9" s="2" customFormat="1" x14ac:dyDescent="0.2">
      <c r="A12" s="105" t="s">
        <v>20</v>
      </c>
      <c r="B12" s="18" t="str">
        <f>'Memorial de Cálculo'!B12</f>
        <v>ART ou RRT de execução da obra</v>
      </c>
      <c r="C12" s="21" t="s">
        <v>41</v>
      </c>
      <c r="D12" s="23">
        <f>'Memorial de Cálculo'!D12</f>
        <v>1</v>
      </c>
      <c r="E12" s="54">
        <v>262.95</v>
      </c>
      <c r="F12" s="54">
        <f t="shared" ref="F12:F16" si="1">E12*(1+$H$7)</f>
        <v>316.43403000000001</v>
      </c>
      <c r="G12" s="55">
        <f t="shared" si="0"/>
        <v>316.43403000000001</v>
      </c>
      <c r="H12" s="106" t="s">
        <v>57</v>
      </c>
    </row>
    <row r="13" spans="1:9" s="2" customFormat="1" x14ac:dyDescent="0.2">
      <c r="A13" s="105" t="s">
        <v>60</v>
      </c>
      <c r="B13" s="18" t="str">
        <f>'Memorial de Cálculo'!B13</f>
        <v>Locação convencional de obra, utilizando gabarito de tábuas corridas pontaletadas a cada 2,00m - 2 utilizações. AF_10/2018</v>
      </c>
      <c r="C13" s="17" t="s">
        <v>2</v>
      </c>
      <c r="D13" s="23">
        <f>'Memorial de Cálculo'!D13</f>
        <v>21</v>
      </c>
      <c r="E13" s="54">
        <v>81.78</v>
      </c>
      <c r="F13" s="54">
        <f t="shared" si="1"/>
        <v>98.414051999999998</v>
      </c>
      <c r="G13" s="55">
        <f t="shared" si="0"/>
        <v>2066.6950919999999</v>
      </c>
      <c r="H13" s="107" t="s">
        <v>183</v>
      </c>
      <c r="I13" s="7"/>
    </row>
    <row r="14" spans="1:9" s="2" customFormat="1" ht="25.5" x14ac:dyDescent="0.2">
      <c r="A14" s="108" t="s">
        <v>61</v>
      </c>
      <c r="B14" s="98" t="str">
        <f>'Memorial de Cálculo'!B14</f>
        <v>Escavação mecanizada para bloco de coroamento ou sapata com restroescavadeira (incluindo escavação para colocação de fôrmas). AF_06/2017</v>
      </c>
      <c r="C14" s="53" t="s">
        <v>0</v>
      </c>
      <c r="D14" s="23">
        <f>'Memorial de Cálculo'!D14</f>
        <v>1.74</v>
      </c>
      <c r="E14" s="79">
        <v>42.21</v>
      </c>
      <c r="F14" s="54">
        <f t="shared" si="1"/>
        <v>50.795514000000004</v>
      </c>
      <c r="G14" s="63">
        <f t="shared" si="0"/>
        <v>88.384194360000009</v>
      </c>
      <c r="H14" s="107" t="s">
        <v>77</v>
      </c>
    </row>
    <row r="15" spans="1:9" s="2" customFormat="1" x14ac:dyDescent="0.2">
      <c r="A15" s="105" t="s">
        <v>62</v>
      </c>
      <c r="B15" s="18" t="str">
        <f>'Memorial de Cálculo'!B15</f>
        <v>Escavação mecanizada para viga baldrame com mini-escavadeira (incluindo escavação para colocação de fôrmas). AF_06/2017</v>
      </c>
      <c r="C15" s="21" t="s">
        <v>0</v>
      </c>
      <c r="D15" s="23">
        <f>'Memorial de Cálculo'!D15</f>
        <v>2.5</v>
      </c>
      <c r="E15" s="54">
        <v>54.94</v>
      </c>
      <c r="F15" s="54">
        <f t="shared" si="1"/>
        <v>66.114795999999998</v>
      </c>
      <c r="G15" s="55">
        <f t="shared" si="0"/>
        <v>165.28699</v>
      </c>
      <c r="H15" s="107" t="s">
        <v>119</v>
      </c>
    </row>
    <row r="16" spans="1:9" s="2" customFormat="1" x14ac:dyDescent="0.2">
      <c r="A16" s="105" t="s">
        <v>63</v>
      </c>
      <c r="B16" s="18" t="str">
        <f>'Memorial de Cálculo'!B16</f>
        <v>Reaterro manual de valas com compactação mecanizada</v>
      </c>
      <c r="C16" s="21" t="s">
        <v>0</v>
      </c>
      <c r="D16" s="23">
        <f>'Memorial de Cálculo'!D16</f>
        <v>2.25</v>
      </c>
      <c r="E16" s="54">
        <v>27.27</v>
      </c>
      <c r="F16" s="54">
        <f t="shared" si="1"/>
        <v>32.816718000000002</v>
      </c>
      <c r="G16" s="55">
        <f t="shared" si="0"/>
        <v>73.837615499999998</v>
      </c>
      <c r="H16" s="107" t="s">
        <v>78</v>
      </c>
    </row>
    <row r="17" spans="1:9" s="2" customFormat="1" x14ac:dyDescent="0.2">
      <c r="A17" s="105"/>
      <c r="B17" s="18"/>
      <c r="C17" s="21"/>
      <c r="D17" s="23"/>
      <c r="E17" s="188"/>
      <c r="F17" s="188"/>
      <c r="G17" s="184"/>
      <c r="H17" s="118"/>
    </row>
    <row r="18" spans="1:9" s="2" customFormat="1" x14ac:dyDescent="0.2">
      <c r="A18" s="147" t="s">
        <v>21</v>
      </c>
      <c r="B18" s="148" t="s">
        <v>281</v>
      </c>
      <c r="C18" s="149"/>
      <c r="D18" s="150"/>
      <c r="E18" s="174"/>
      <c r="F18" s="175"/>
      <c r="G18" s="176">
        <f>SUM(G19:G24)</f>
        <v>3034.2574532600001</v>
      </c>
      <c r="H18" s="177"/>
    </row>
    <row r="19" spans="1:9" s="2" customFormat="1" ht="18" customHeight="1" x14ac:dyDescent="0.2">
      <c r="A19" s="105" t="s">
        <v>22</v>
      </c>
      <c r="B19" s="18" t="s">
        <v>303</v>
      </c>
      <c r="C19" s="21" t="s">
        <v>0</v>
      </c>
      <c r="D19" s="23">
        <f>'Memorial de Cálculo'!D19</f>
        <v>3.28</v>
      </c>
      <c r="E19" s="54">
        <v>60.68</v>
      </c>
      <c r="F19" s="54">
        <f>E19*(1+$H$7)</f>
        <v>73.022311999999999</v>
      </c>
      <c r="G19" s="55">
        <f>F19*D19</f>
        <v>239.51318335999997</v>
      </c>
      <c r="H19" s="107" t="s">
        <v>304</v>
      </c>
    </row>
    <row r="20" spans="1:9" s="2" customFormat="1" x14ac:dyDescent="0.2">
      <c r="A20" s="105" t="s">
        <v>23</v>
      </c>
      <c r="B20" s="18" t="s">
        <v>307</v>
      </c>
      <c r="C20" s="21" t="s">
        <v>1</v>
      </c>
      <c r="D20" s="23">
        <f>'Memorial de Cálculo'!D20</f>
        <v>3.36</v>
      </c>
      <c r="E20" s="54">
        <v>10.31</v>
      </c>
      <c r="F20" s="54">
        <f t="shared" ref="F20:F24" si="2">E20*(1+$H$7)</f>
        <v>12.407054</v>
      </c>
      <c r="G20" s="55">
        <f t="shared" ref="G20:G24" si="3">F20*D20</f>
        <v>41.687701439999998</v>
      </c>
      <c r="H20" s="107" t="s">
        <v>309</v>
      </c>
      <c r="I20" s="80"/>
    </row>
    <row r="21" spans="1:9" s="80" customFormat="1" ht="15" customHeight="1" x14ac:dyDescent="0.2">
      <c r="A21" s="105" t="s">
        <v>53</v>
      </c>
      <c r="B21" s="18" t="s">
        <v>308</v>
      </c>
      <c r="C21" s="21" t="s">
        <v>1</v>
      </c>
      <c r="D21" s="23">
        <f>'Memorial de Cálculo'!D21</f>
        <v>1.92</v>
      </c>
      <c r="E21" s="54">
        <v>26.64</v>
      </c>
      <c r="F21" s="54">
        <f t="shared" si="2"/>
        <v>32.058576000000002</v>
      </c>
      <c r="G21" s="55">
        <f t="shared" si="3"/>
        <v>61.552465920000003</v>
      </c>
      <c r="H21" s="107" t="s">
        <v>310</v>
      </c>
    </row>
    <row r="22" spans="1:9" s="80" customFormat="1" ht="15" customHeight="1" x14ac:dyDescent="0.2">
      <c r="A22" s="105" t="s">
        <v>80</v>
      </c>
      <c r="B22" s="18" t="s">
        <v>312</v>
      </c>
      <c r="C22" s="21" t="s">
        <v>0</v>
      </c>
      <c r="D22" s="23">
        <f>'Memorial de Cálculo'!D22</f>
        <v>0.25</v>
      </c>
      <c r="E22" s="54">
        <v>213.55</v>
      </c>
      <c r="F22" s="54">
        <f t="shared" si="2"/>
        <v>256.98607000000004</v>
      </c>
      <c r="G22" s="55">
        <f t="shared" si="3"/>
        <v>64.24651750000001</v>
      </c>
      <c r="H22" s="107" t="s">
        <v>314</v>
      </c>
    </row>
    <row r="23" spans="1:9" s="80" customFormat="1" ht="15" customHeight="1" x14ac:dyDescent="0.2">
      <c r="A23" s="105" t="s">
        <v>81</v>
      </c>
      <c r="B23" s="18" t="s">
        <v>318</v>
      </c>
      <c r="C23" s="21" t="s">
        <v>1</v>
      </c>
      <c r="D23" s="23">
        <f>'Memorial de Cálculo'!D23</f>
        <v>48</v>
      </c>
      <c r="E23" s="54">
        <v>24.58</v>
      </c>
      <c r="F23" s="54">
        <f t="shared" si="2"/>
        <v>29.579571999999999</v>
      </c>
      <c r="G23" s="55">
        <f t="shared" si="3"/>
        <v>1419.8194559999999</v>
      </c>
      <c r="H23" s="107" t="s">
        <v>316</v>
      </c>
    </row>
    <row r="24" spans="1:9" s="80" customFormat="1" ht="15" customHeight="1" x14ac:dyDescent="0.2">
      <c r="A24" s="105" t="s">
        <v>82</v>
      </c>
      <c r="B24" s="18" t="s">
        <v>319</v>
      </c>
      <c r="C24" s="21" t="s">
        <v>1</v>
      </c>
      <c r="D24" s="23">
        <f>'Memorial de Cálculo'!D24</f>
        <v>40.82</v>
      </c>
      <c r="E24" s="54">
        <v>24.58</v>
      </c>
      <c r="F24" s="54">
        <f t="shared" si="2"/>
        <v>29.579571999999999</v>
      </c>
      <c r="G24" s="55">
        <f t="shared" si="3"/>
        <v>1207.4381290399999</v>
      </c>
      <c r="H24" s="107" t="s">
        <v>316</v>
      </c>
    </row>
    <row r="25" spans="1:9" s="80" customFormat="1" x14ac:dyDescent="0.2">
      <c r="A25" s="109"/>
      <c r="B25" s="40"/>
      <c r="C25" s="36"/>
      <c r="D25" s="39"/>
      <c r="E25" s="54"/>
      <c r="F25" s="54"/>
      <c r="G25" s="38"/>
      <c r="H25" s="104"/>
      <c r="I25" s="2"/>
    </row>
    <row r="26" spans="1:9" s="80" customFormat="1" ht="15" customHeight="1" x14ac:dyDescent="0.2">
      <c r="A26" s="147" t="s">
        <v>24</v>
      </c>
      <c r="B26" s="151" t="s">
        <v>171</v>
      </c>
      <c r="C26" s="157"/>
      <c r="D26" s="158"/>
      <c r="E26" s="159"/>
      <c r="F26" s="159"/>
      <c r="G26" s="156">
        <f>SUM(G27:G39)</f>
        <v>8446.0778221599994</v>
      </c>
      <c r="H26" s="161"/>
      <c r="I26" s="2"/>
    </row>
    <row r="27" spans="1:9" s="80" customFormat="1" ht="15" customHeight="1" x14ac:dyDescent="0.2">
      <c r="A27" s="105" t="s">
        <v>25</v>
      </c>
      <c r="B27" s="18" t="str">
        <f>'Memorial de Cálculo'!B27</f>
        <v>Lastro de concreto magro, aplicado em blocos de coroamento ou sapatas, espessura de 5 cm. AF_08/2017</v>
      </c>
      <c r="C27" s="51" t="s">
        <v>1</v>
      </c>
      <c r="D27" s="19">
        <f>'Memorial de Cálculo'!D27</f>
        <v>3.47</v>
      </c>
      <c r="E27" s="54">
        <v>43.38</v>
      </c>
      <c r="F27" s="54">
        <f>E27*(1+$H$7)</f>
        <v>52.203492000000004</v>
      </c>
      <c r="G27" s="63">
        <f t="shared" ref="G27:G39" si="4">D27*F27</f>
        <v>181.14611724000002</v>
      </c>
      <c r="H27" s="107" t="s">
        <v>189</v>
      </c>
      <c r="I27" s="2"/>
    </row>
    <row r="28" spans="1:9" s="80" customFormat="1" x14ac:dyDescent="0.2">
      <c r="A28" s="105" t="s">
        <v>228</v>
      </c>
      <c r="B28" s="18" t="str">
        <f>'Memorial de Cálculo'!B28</f>
        <v>Concretagem de sapatas, Fck 30 Mpa, com uso de bomba lançamento, adensamento e acabamento. AF_11/2016</v>
      </c>
      <c r="C28" s="51" t="s">
        <v>192</v>
      </c>
      <c r="D28" s="19">
        <f>'Memorial de Cálculo'!D28</f>
        <v>0.87</v>
      </c>
      <c r="E28" s="59">
        <v>754.42</v>
      </c>
      <c r="F28" s="54">
        <f t="shared" ref="F28:F39" si="5">E28*(1+$H$7)</f>
        <v>907.86902799999996</v>
      </c>
      <c r="G28" s="63">
        <f t="shared" si="4"/>
        <v>789.84605435999993</v>
      </c>
      <c r="H28" s="107" t="s">
        <v>123</v>
      </c>
    </row>
    <row r="29" spans="1:9" s="80" customFormat="1" x14ac:dyDescent="0.2">
      <c r="A29" s="105" t="s">
        <v>229</v>
      </c>
      <c r="B29" s="18" t="str">
        <f>'Memorial de Cálculo'!B29</f>
        <v>Armação de bloco, viga baldrame ou sapata utilizando aço CA-50 de 8 mm - Montagem. AF_06/2017 (Sapatas)</v>
      </c>
      <c r="C29" s="51" t="s">
        <v>84</v>
      </c>
      <c r="D29" s="19">
        <f>'Memorial de Cálculo'!D29</f>
        <v>34.28</v>
      </c>
      <c r="E29" s="79">
        <v>16.52</v>
      </c>
      <c r="F29" s="54">
        <f t="shared" si="5"/>
        <v>19.880168000000001</v>
      </c>
      <c r="G29" s="63">
        <f t="shared" si="4"/>
        <v>681.49215904000005</v>
      </c>
      <c r="H29" s="107" t="s">
        <v>193</v>
      </c>
    </row>
    <row r="30" spans="1:9" s="80" customFormat="1" ht="15" customHeight="1" x14ac:dyDescent="0.2">
      <c r="A30" s="105" t="s">
        <v>76</v>
      </c>
      <c r="B30" s="18" t="str">
        <f>'Memorial de Cálculo'!B30</f>
        <v>Aço CA-50, 8mm, vergalhão (Sapatas)</v>
      </c>
      <c r="C30" s="51" t="s">
        <v>84</v>
      </c>
      <c r="D30" s="19">
        <f>'Memorial de Cálculo'!D30</f>
        <v>34.28</v>
      </c>
      <c r="E30" s="79">
        <v>8.3000000000000007</v>
      </c>
      <c r="F30" s="54">
        <f t="shared" si="5"/>
        <v>9.9882200000000019</v>
      </c>
      <c r="G30" s="63">
        <f t="shared" si="4"/>
        <v>342.39618160000009</v>
      </c>
      <c r="H30" s="107" t="s">
        <v>160</v>
      </c>
    </row>
    <row r="31" spans="1:9" s="2" customFormat="1" x14ac:dyDescent="0.2">
      <c r="A31" s="105" t="s">
        <v>89</v>
      </c>
      <c r="B31" s="18" t="str">
        <f>'Memorial de Cálculo'!B31</f>
        <v>Armação de bloco, viga baldrame ou sapata utilizando aço CA-50 de 10 mm - Montagem. AF_06/2017 (Sapatas)</v>
      </c>
      <c r="C31" s="51" t="s">
        <v>84</v>
      </c>
      <c r="D31" s="19">
        <f>'Memorial de Cálculo'!D31</f>
        <v>6.58</v>
      </c>
      <c r="E31" s="79">
        <v>14.36</v>
      </c>
      <c r="F31" s="54">
        <f t="shared" si="5"/>
        <v>17.280823999999999</v>
      </c>
      <c r="G31" s="63">
        <f t="shared" si="4"/>
        <v>113.70782192</v>
      </c>
      <c r="H31" s="107" t="s">
        <v>83</v>
      </c>
      <c r="I31" s="80"/>
    </row>
    <row r="32" spans="1:9" s="2" customFormat="1" x14ac:dyDescent="0.2">
      <c r="A32" s="105" t="s">
        <v>90</v>
      </c>
      <c r="B32" s="18" t="str">
        <f>'Memorial de Cálculo'!B32</f>
        <v>Aço CA-50, 10mm, vergalhão (Sapatas)</v>
      </c>
      <c r="C32" s="51" t="s">
        <v>84</v>
      </c>
      <c r="D32" s="19">
        <f>'Memorial de Cálculo'!D32</f>
        <v>6.58</v>
      </c>
      <c r="E32" s="79">
        <v>7.83</v>
      </c>
      <c r="F32" s="54">
        <f t="shared" si="5"/>
        <v>9.4226220000000005</v>
      </c>
      <c r="G32" s="63">
        <f t="shared" si="4"/>
        <v>62.000852760000001</v>
      </c>
      <c r="H32" s="107" t="s">
        <v>162</v>
      </c>
      <c r="I32" s="7"/>
    </row>
    <row r="33" spans="1:9" s="80" customFormat="1" ht="25.5" x14ac:dyDescent="0.2">
      <c r="A33" s="105" t="s">
        <v>91</v>
      </c>
      <c r="B33" s="98" t="str">
        <f>'Memorial de Cálculo'!B33</f>
        <v>Fabricação, montagem e desmontagem de fôrma para viga baldrame, em madeira serrada, e=25 mm, 4 utilizações. AF_06/2017</v>
      </c>
      <c r="C33" s="51" t="s">
        <v>1</v>
      </c>
      <c r="D33" s="58">
        <f>'Memorial de Cálculo'!D33</f>
        <v>18.98</v>
      </c>
      <c r="E33" s="79">
        <v>71.48</v>
      </c>
      <c r="F33" s="54">
        <f t="shared" si="5"/>
        <v>86.01903200000001</v>
      </c>
      <c r="G33" s="63">
        <f>D33*F33</f>
        <v>1632.6412273600001</v>
      </c>
      <c r="H33" s="107" t="s">
        <v>202</v>
      </c>
    </row>
    <row r="34" spans="1:9" s="80" customFormat="1" x14ac:dyDescent="0.2">
      <c r="A34" s="105" t="s">
        <v>92</v>
      </c>
      <c r="B34" s="18" t="str">
        <f>'Memorial de Cálculo'!B34</f>
        <v>Armação de bloco, viga baldrame ou sapata utilizando aço CA-50 de 10 mm - Montagem. AF_06/2017</v>
      </c>
      <c r="C34" s="51" t="s">
        <v>85</v>
      </c>
      <c r="D34" s="19">
        <f>'Memorial de Cálculo'!D34</f>
        <v>67.540000000000006</v>
      </c>
      <c r="E34" s="59">
        <v>14.36</v>
      </c>
      <c r="F34" s="54">
        <f t="shared" si="5"/>
        <v>17.280823999999999</v>
      </c>
      <c r="G34" s="63">
        <f t="shared" si="4"/>
        <v>1167.1468529599999</v>
      </c>
      <c r="H34" s="107" t="s">
        <v>83</v>
      </c>
    </row>
    <row r="35" spans="1:9" s="80" customFormat="1" x14ac:dyDescent="0.2">
      <c r="A35" s="105" t="s">
        <v>93</v>
      </c>
      <c r="B35" s="18" t="str">
        <f>'Memorial de Cálculo'!B35</f>
        <v>Aço CA-50, 10mm, vergalhão</v>
      </c>
      <c r="C35" s="51" t="s">
        <v>85</v>
      </c>
      <c r="D35" s="19">
        <f>'Memorial de Cálculo'!D35</f>
        <v>67.540000000000006</v>
      </c>
      <c r="E35" s="59">
        <v>7.83</v>
      </c>
      <c r="F35" s="54">
        <f t="shared" si="5"/>
        <v>9.4226220000000005</v>
      </c>
      <c r="G35" s="63">
        <f t="shared" si="4"/>
        <v>636.40388988000007</v>
      </c>
      <c r="H35" s="107" t="s">
        <v>162</v>
      </c>
    </row>
    <row r="36" spans="1:9" s="80" customFormat="1" x14ac:dyDescent="0.2">
      <c r="A36" s="105" t="s">
        <v>124</v>
      </c>
      <c r="B36" s="18" t="str">
        <f>'Memorial de Cálculo'!B36</f>
        <v>Armação de bloco, viga baldrame ou sapata utilizando aço CA-60 de 5 mm - Montagem. AF_06/2017</v>
      </c>
      <c r="C36" s="51" t="s">
        <v>85</v>
      </c>
      <c r="D36" s="19">
        <f>'Memorial de Cálculo'!D36</f>
        <v>18.850000000000001</v>
      </c>
      <c r="E36" s="59">
        <v>20.88</v>
      </c>
      <c r="F36" s="54">
        <f t="shared" si="5"/>
        <v>25.126991999999998</v>
      </c>
      <c r="G36" s="63">
        <f t="shared" si="4"/>
        <v>473.64379919999999</v>
      </c>
      <c r="H36" s="107" t="s">
        <v>87</v>
      </c>
    </row>
    <row r="37" spans="1:9" s="80" customFormat="1" x14ac:dyDescent="0.2">
      <c r="A37" s="105" t="s">
        <v>125</v>
      </c>
      <c r="B37" s="18" t="str">
        <f>'Memorial de Cálculo'!B37</f>
        <v>Aço CA-60, 5,0mm, vergalhão</v>
      </c>
      <c r="C37" s="51" t="s">
        <v>85</v>
      </c>
      <c r="D37" s="19">
        <f>'Memorial de Cálculo'!D37</f>
        <v>18.850000000000001</v>
      </c>
      <c r="E37" s="59">
        <v>7.41</v>
      </c>
      <c r="F37" s="54">
        <f t="shared" si="5"/>
        <v>8.9171940000000003</v>
      </c>
      <c r="G37" s="63">
        <f>D37*F37</f>
        <v>168.08910690000002</v>
      </c>
      <c r="H37" s="107" t="s">
        <v>164</v>
      </c>
    </row>
    <row r="38" spans="1:9" s="80" customFormat="1" ht="25.5" x14ac:dyDescent="0.2">
      <c r="A38" s="105" t="s">
        <v>126</v>
      </c>
      <c r="B38" s="179" t="str">
        <f>'Memorial de Cálculo'!B38</f>
        <v>Concretagem de blocos de coroamento e vigas baldrames, fck 30 MPa, com uso de bomba lançamento, adensamento e acabamento. AF_06/2017</v>
      </c>
      <c r="C38" s="51" t="s">
        <v>0</v>
      </c>
      <c r="D38" s="19">
        <f>'Memorial de Cálculo'!D38</f>
        <v>1.1399999999999999</v>
      </c>
      <c r="E38" s="59">
        <v>720.83</v>
      </c>
      <c r="F38" s="79">
        <f t="shared" si="5"/>
        <v>867.44682200000011</v>
      </c>
      <c r="G38" s="63">
        <f t="shared" si="4"/>
        <v>988.88937708000003</v>
      </c>
      <c r="H38" s="107" t="s">
        <v>206</v>
      </c>
    </row>
    <row r="39" spans="1:9" s="80" customFormat="1" x14ac:dyDescent="0.2">
      <c r="A39" s="105" t="s">
        <v>127</v>
      </c>
      <c r="B39" s="18" t="str">
        <f>'Memorial de Cálculo'!B39</f>
        <v>Impermeabilização de superfície com emulsão asfáltica, 2 demãos. AF_09/2023</v>
      </c>
      <c r="C39" s="51" t="s">
        <v>1</v>
      </c>
      <c r="D39" s="19">
        <v>19.23</v>
      </c>
      <c r="E39" s="59">
        <v>52.23</v>
      </c>
      <c r="F39" s="54">
        <f t="shared" si="5"/>
        <v>62.853581999999996</v>
      </c>
      <c r="G39" s="63">
        <f t="shared" si="4"/>
        <v>1208.67438186</v>
      </c>
      <c r="H39" s="107" t="s">
        <v>207</v>
      </c>
    </row>
    <row r="40" spans="1:9" s="80" customFormat="1" x14ac:dyDescent="0.2">
      <c r="A40" s="110"/>
      <c r="B40" s="41"/>
      <c r="C40" s="36"/>
      <c r="D40" s="39"/>
      <c r="E40" s="56"/>
      <c r="F40" s="54"/>
      <c r="G40" s="63"/>
      <c r="H40" s="104"/>
      <c r="I40" s="2"/>
    </row>
    <row r="41" spans="1:9" s="80" customFormat="1" x14ac:dyDescent="0.2">
      <c r="A41" s="147" t="s">
        <v>26</v>
      </c>
      <c r="B41" s="162" t="s">
        <v>185</v>
      </c>
      <c r="C41" s="157"/>
      <c r="D41" s="158"/>
      <c r="E41" s="163"/>
      <c r="F41" s="159"/>
      <c r="G41" s="156">
        <f>SUM(G42:G57)</f>
        <v>15592.452716940004</v>
      </c>
      <c r="H41" s="161"/>
      <c r="I41" s="2"/>
    </row>
    <row r="42" spans="1:9" s="80" customFormat="1" ht="25.5" x14ac:dyDescent="0.2">
      <c r="A42" s="108" t="s">
        <v>27</v>
      </c>
      <c r="B42" s="81" t="s">
        <v>218</v>
      </c>
      <c r="C42" s="51" t="s">
        <v>1</v>
      </c>
      <c r="D42" s="58">
        <f>'Memorial de Cálculo'!D43</f>
        <v>2.52</v>
      </c>
      <c r="E42" s="59">
        <v>110.22</v>
      </c>
      <c r="F42" s="79">
        <f>E42*(1+$H$7)</f>
        <v>132.63874799999999</v>
      </c>
      <c r="G42" s="63">
        <f t="shared" ref="G42:G53" si="6">D42*F42</f>
        <v>334.24964496000001</v>
      </c>
      <c r="H42" s="107" t="s">
        <v>210</v>
      </c>
      <c r="I42" s="7"/>
    </row>
    <row r="43" spans="1:9" s="80" customFormat="1" ht="25.5" x14ac:dyDescent="0.2">
      <c r="A43" s="108" t="s">
        <v>47</v>
      </c>
      <c r="B43" s="81" t="s">
        <v>219</v>
      </c>
      <c r="C43" s="51" t="s">
        <v>85</v>
      </c>
      <c r="D43" s="58">
        <f>'Memorial de Cálculo'!D44</f>
        <v>88.36</v>
      </c>
      <c r="E43" s="59">
        <v>11.1</v>
      </c>
      <c r="F43" s="79">
        <f>E43*(1+$H$7)</f>
        <v>13.35774</v>
      </c>
      <c r="G43" s="63">
        <f t="shared" si="6"/>
        <v>1180.2899064000001</v>
      </c>
      <c r="H43" s="107" t="s">
        <v>158</v>
      </c>
      <c r="I43" s="7"/>
    </row>
    <row r="44" spans="1:9" s="80" customFormat="1" x14ac:dyDescent="0.2">
      <c r="A44" s="108" t="s">
        <v>51</v>
      </c>
      <c r="B44" s="81" t="s">
        <v>212</v>
      </c>
      <c r="C44" s="51" t="s">
        <v>85</v>
      </c>
      <c r="D44" s="58">
        <f>'Memorial de Cálculo'!D45</f>
        <v>88.36</v>
      </c>
      <c r="E44" s="59">
        <v>7.83</v>
      </c>
      <c r="F44" s="79">
        <f t="shared" ref="F44:F57" si="7">E44*(1+$H$7)</f>
        <v>9.4226220000000005</v>
      </c>
      <c r="G44" s="63">
        <f t="shared" si="6"/>
        <v>832.58287991999998</v>
      </c>
      <c r="H44" s="107" t="s">
        <v>162</v>
      </c>
      <c r="I44" s="7"/>
    </row>
    <row r="45" spans="1:9" s="80" customFormat="1" ht="25.5" x14ac:dyDescent="0.2">
      <c r="A45" s="108" t="s">
        <v>282</v>
      </c>
      <c r="B45" s="81" t="s">
        <v>221</v>
      </c>
      <c r="C45" s="51" t="s">
        <v>85</v>
      </c>
      <c r="D45" s="58">
        <f>'Memorial de Cálculo'!D46</f>
        <v>31.96</v>
      </c>
      <c r="E45" s="59">
        <v>14.51</v>
      </c>
      <c r="F45" s="79">
        <f t="shared" si="7"/>
        <v>17.461334000000001</v>
      </c>
      <c r="G45" s="63">
        <f t="shared" si="6"/>
        <v>558.06423464</v>
      </c>
      <c r="H45" s="107" t="s">
        <v>159</v>
      </c>
    </row>
    <row r="46" spans="1:9" s="80" customFormat="1" x14ac:dyDescent="0.2">
      <c r="A46" s="108" t="s">
        <v>283</v>
      </c>
      <c r="B46" s="81" t="s">
        <v>213</v>
      </c>
      <c r="C46" s="51" t="s">
        <v>85</v>
      </c>
      <c r="D46" s="58">
        <f>'Memorial de Cálculo'!D47</f>
        <v>31.96</v>
      </c>
      <c r="E46" s="59">
        <v>7.41</v>
      </c>
      <c r="F46" s="79">
        <f t="shared" si="7"/>
        <v>8.9171940000000003</v>
      </c>
      <c r="G46" s="63">
        <f t="shared" si="6"/>
        <v>284.99352024000001</v>
      </c>
      <c r="H46" s="107" t="s">
        <v>164</v>
      </c>
    </row>
    <row r="47" spans="1:9" s="80" customFormat="1" ht="25.5" x14ac:dyDescent="0.2">
      <c r="A47" s="108" t="s">
        <v>284</v>
      </c>
      <c r="B47" s="81" t="s">
        <v>216</v>
      </c>
      <c r="C47" s="51" t="s">
        <v>0</v>
      </c>
      <c r="D47" s="58">
        <f>'Memorial de Cálculo'!D48</f>
        <v>1</v>
      </c>
      <c r="E47" s="59">
        <v>652.53</v>
      </c>
      <c r="F47" s="79">
        <f t="shared" si="7"/>
        <v>785.25460199999998</v>
      </c>
      <c r="G47" s="63">
        <f t="shared" si="6"/>
        <v>785.25460199999998</v>
      </c>
      <c r="H47" s="107" t="s">
        <v>129</v>
      </c>
      <c r="I47" s="85"/>
    </row>
    <row r="48" spans="1:9" s="80" customFormat="1" ht="25.5" x14ac:dyDescent="0.2">
      <c r="A48" s="108" t="s">
        <v>285</v>
      </c>
      <c r="B48" s="78" t="s">
        <v>224</v>
      </c>
      <c r="C48" s="51" t="s">
        <v>1</v>
      </c>
      <c r="D48" s="58">
        <f>'Memorial de Cálculo'!D49</f>
        <v>18.98</v>
      </c>
      <c r="E48" s="79">
        <v>171.31</v>
      </c>
      <c r="F48" s="79">
        <f t="shared" si="7"/>
        <v>206.15445400000002</v>
      </c>
      <c r="G48" s="63">
        <f t="shared" si="6"/>
        <v>3912.8115369200004</v>
      </c>
      <c r="H48" s="107" t="s">
        <v>217</v>
      </c>
      <c r="I48" s="7"/>
    </row>
    <row r="49" spans="1:9" s="80" customFormat="1" ht="25.5" x14ac:dyDescent="0.2">
      <c r="A49" s="108" t="s">
        <v>286</v>
      </c>
      <c r="B49" s="81" t="s">
        <v>220</v>
      </c>
      <c r="C49" s="51" t="s">
        <v>85</v>
      </c>
      <c r="D49" s="58">
        <f>'Memorial de Cálculo'!D50</f>
        <v>41.12</v>
      </c>
      <c r="E49" s="59">
        <v>11.1</v>
      </c>
      <c r="F49" s="79">
        <f t="shared" si="7"/>
        <v>13.35774</v>
      </c>
      <c r="G49" s="63">
        <f t="shared" si="6"/>
        <v>549.27026879999994</v>
      </c>
      <c r="H49" s="107" t="s">
        <v>158</v>
      </c>
      <c r="I49" s="85"/>
    </row>
    <row r="50" spans="1:9" s="2" customFormat="1" ht="18" customHeight="1" x14ac:dyDescent="0.2">
      <c r="A50" s="108" t="s">
        <v>287</v>
      </c>
      <c r="B50" s="81" t="s">
        <v>223</v>
      </c>
      <c r="C50" s="51" t="s">
        <v>85</v>
      </c>
      <c r="D50" s="58">
        <f>'Memorial de Cálculo'!D51</f>
        <v>41.12</v>
      </c>
      <c r="E50" s="59">
        <v>7.83</v>
      </c>
      <c r="F50" s="79">
        <f t="shared" si="7"/>
        <v>9.4226220000000005</v>
      </c>
      <c r="G50" s="63">
        <f t="shared" si="6"/>
        <v>387.45821663999999</v>
      </c>
      <c r="H50" s="107" t="s">
        <v>162</v>
      </c>
      <c r="I50" s="85"/>
    </row>
    <row r="51" spans="1:9" s="2" customFormat="1" ht="25.5" x14ac:dyDescent="0.2">
      <c r="A51" s="108" t="s">
        <v>288</v>
      </c>
      <c r="B51" s="81" t="s">
        <v>222</v>
      </c>
      <c r="C51" s="51" t="s">
        <v>85</v>
      </c>
      <c r="D51" s="58">
        <f>'Memorial de Cálculo'!D52</f>
        <v>18.850000000000001</v>
      </c>
      <c r="E51" s="59">
        <v>14.51</v>
      </c>
      <c r="F51" s="79">
        <f t="shared" si="7"/>
        <v>17.461334000000001</v>
      </c>
      <c r="G51" s="63">
        <f t="shared" si="6"/>
        <v>329.14614590000002</v>
      </c>
      <c r="H51" s="107" t="s">
        <v>159</v>
      </c>
      <c r="I51" s="85"/>
    </row>
    <row r="52" spans="1:9" s="2" customFormat="1" x14ac:dyDescent="0.2">
      <c r="A52" s="108" t="s">
        <v>289</v>
      </c>
      <c r="B52" s="81" t="s">
        <v>231</v>
      </c>
      <c r="C52" s="51" t="s">
        <v>85</v>
      </c>
      <c r="D52" s="58">
        <f>'Memorial de Cálculo'!D53</f>
        <v>18.850000000000001</v>
      </c>
      <c r="E52" s="59">
        <v>7.41</v>
      </c>
      <c r="F52" s="79">
        <f t="shared" si="7"/>
        <v>8.9171940000000003</v>
      </c>
      <c r="G52" s="63">
        <f t="shared" si="6"/>
        <v>168.08910690000002</v>
      </c>
      <c r="H52" s="107" t="s">
        <v>164</v>
      </c>
      <c r="I52" s="85"/>
    </row>
    <row r="53" spans="1:9" s="2" customFormat="1" ht="25.5" x14ac:dyDescent="0.2">
      <c r="A53" s="108" t="s">
        <v>290</v>
      </c>
      <c r="B53" s="81" t="s">
        <v>230</v>
      </c>
      <c r="C53" s="51" t="s">
        <v>0</v>
      </c>
      <c r="D53" s="58">
        <f>'Memorial de Cálculo'!D54</f>
        <v>1.1399999999999999</v>
      </c>
      <c r="E53" s="59">
        <v>675.68</v>
      </c>
      <c r="F53" s="79">
        <f t="shared" si="7"/>
        <v>813.11331199999995</v>
      </c>
      <c r="G53" s="63">
        <f t="shared" si="6"/>
        <v>926.94917567999983</v>
      </c>
      <c r="H53" s="107" t="s">
        <v>130</v>
      </c>
      <c r="I53" s="85"/>
    </row>
    <row r="54" spans="1:9" s="2" customFormat="1" ht="25.5" x14ac:dyDescent="0.2">
      <c r="A54" s="108" t="s">
        <v>291</v>
      </c>
      <c r="B54" s="82" t="s">
        <v>234</v>
      </c>
      <c r="C54" s="51" t="s">
        <v>1</v>
      </c>
      <c r="D54" s="58">
        <f>'Memorial de Cálculo'!D55</f>
        <v>2.1</v>
      </c>
      <c r="E54" s="79">
        <v>245.71</v>
      </c>
      <c r="F54" s="79">
        <f t="shared" si="7"/>
        <v>295.68741399999999</v>
      </c>
      <c r="G54" s="63">
        <f t="shared" ref="G54:G57" si="8">D54*F54</f>
        <v>620.9435694</v>
      </c>
      <c r="H54" s="107" t="s">
        <v>233</v>
      </c>
      <c r="I54" s="7"/>
    </row>
    <row r="55" spans="1:9" s="2" customFormat="1" ht="25.5" x14ac:dyDescent="0.2">
      <c r="A55" s="108" t="s">
        <v>292</v>
      </c>
      <c r="B55" s="81" t="s">
        <v>235</v>
      </c>
      <c r="C55" s="51" t="s">
        <v>85</v>
      </c>
      <c r="D55" s="58">
        <f>'Memorial de Cálculo'!D56</f>
        <v>108.08</v>
      </c>
      <c r="E55" s="59">
        <v>11.97</v>
      </c>
      <c r="F55" s="79">
        <f t="shared" si="7"/>
        <v>14.404698000000002</v>
      </c>
      <c r="G55" s="63">
        <f t="shared" si="8"/>
        <v>1556.8597598400002</v>
      </c>
      <c r="H55" s="107" t="s">
        <v>238</v>
      </c>
      <c r="I55" s="85"/>
    </row>
    <row r="56" spans="1:9" s="2" customFormat="1" x14ac:dyDescent="0.2">
      <c r="A56" s="108" t="s">
        <v>293</v>
      </c>
      <c r="B56" s="81" t="s">
        <v>236</v>
      </c>
      <c r="C56" s="51" t="s">
        <v>85</v>
      </c>
      <c r="D56" s="58">
        <f>'Memorial de Cálculo'!D57</f>
        <v>108.08</v>
      </c>
      <c r="E56" s="59">
        <v>8.3000000000000007</v>
      </c>
      <c r="F56" s="79">
        <f t="shared" si="7"/>
        <v>9.9882200000000019</v>
      </c>
      <c r="G56" s="63">
        <f t="shared" si="8"/>
        <v>1079.5268176000002</v>
      </c>
      <c r="H56" s="107" t="s">
        <v>239</v>
      </c>
      <c r="I56" s="85"/>
    </row>
    <row r="57" spans="1:9" s="80" customFormat="1" ht="25.5" x14ac:dyDescent="0.2">
      <c r="A57" s="108" t="s">
        <v>294</v>
      </c>
      <c r="B57" s="81" t="s">
        <v>240</v>
      </c>
      <c r="C57" s="51" t="s">
        <v>0</v>
      </c>
      <c r="D57" s="58">
        <f>'Memorial de Cálculo'!D58</f>
        <v>2.65</v>
      </c>
      <c r="E57" s="59">
        <v>654.11</v>
      </c>
      <c r="F57" s="79">
        <f t="shared" si="7"/>
        <v>787.15597400000001</v>
      </c>
      <c r="G57" s="63">
        <f t="shared" si="8"/>
        <v>2085.9633310999998</v>
      </c>
      <c r="H57" s="107" t="s">
        <v>241</v>
      </c>
      <c r="I57" s="85"/>
    </row>
    <row r="58" spans="1:9" s="80" customFormat="1" x14ac:dyDescent="0.2">
      <c r="A58" s="108"/>
      <c r="B58" s="92"/>
      <c r="C58" s="51"/>
      <c r="D58" s="58"/>
      <c r="E58" s="79"/>
      <c r="F58" s="54"/>
      <c r="G58" s="63"/>
      <c r="H58" s="107"/>
      <c r="I58" s="7"/>
    </row>
    <row r="59" spans="1:9" s="80" customFormat="1" x14ac:dyDescent="0.2">
      <c r="A59" s="147" t="s">
        <v>28</v>
      </c>
      <c r="B59" s="162" t="s">
        <v>65</v>
      </c>
      <c r="C59" s="157"/>
      <c r="D59" s="158"/>
      <c r="E59" s="163"/>
      <c r="F59" s="159"/>
      <c r="G59" s="156">
        <f>SUM(G60:G62)</f>
        <v>9974.5886068399996</v>
      </c>
      <c r="H59" s="154"/>
      <c r="I59" s="2"/>
    </row>
    <row r="60" spans="1:9" s="2" customFormat="1" ht="25.5" x14ac:dyDescent="0.2">
      <c r="A60" s="111" t="s">
        <v>29</v>
      </c>
      <c r="B60" s="81" t="s">
        <v>245</v>
      </c>
      <c r="C60" s="51" t="s">
        <v>1</v>
      </c>
      <c r="D60" s="58">
        <f>'Memorial de Cálculo'!D61</f>
        <v>65.260000000000005</v>
      </c>
      <c r="E60" s="59">
        <v>93.76</v>
      </c>
      <c r="F60" s="79">
        <f>E60*(1+$H$7)</f>
        <v>112.83078400000001</v>
      </c>
      <c r="G60" s="60">
        <f>D60*F60</f>
        <v>7363.3369638400009</v>
      </c>
      <c r="H60" s="107" t="s">
        <v>380</v>
      </c>
      <c r="I60" s="85"/>
    </row>
    <row r="61" spans="1:9" s="2" customFormat="1" x14ac:dyDescent="0.2">
      <c r="A61" s="111" t="s">
        <v>30</v>
      </c>
      <c r="B61" s="57" t="s">
        <v>66</v>
      </c>
      <c r="C61" s="51" t="s">
        <v>2</v>
      </c>
      <c r="D61" s="58">
        <f>'Memorial de Cálculo'!D62</f>
        <v>6.5</v>
      </c>
      <c r="E61" s="59">
        <v>169.29</v>
      </c>
      <c r="F61" s="79">
        <f t="shared" ref="F61:F62" si="9">E61*(1+$H$7)</f>
        <v>203.72358599999998</v>
      </c>
      <c r="G61" s="60">
        <f>D61*F61</f>
        <v>1324.203309</v>
      </c>
      <c r="H61" s="107" t="s">
        <v>95</v>
      </c>
    </row>
    <row r="62" spans="1:9" s="80" customFormat="1" x14ac:dyDescent="0.2">
      <c r="A62" s="111" t="s">
        <v>31</v>
      </c>
      <c r="B62" s="57" t="s">
        <v>67</v>
      </c>
      <c r="C62" s="51" t="s">
        <v>2</v>
      </c>
      <c r="D62" s="58">
        <f>'Memorial de Cálculo'!D63</f>
        <v>6.5</v>
      </c>
      <c r="E62" s="59">
        <v>164.54</v>
      </c>
      <c r="F62" s="79">
        <f t="shared" si="9"/>
        <v>198.00743599999998</v>
      </c>
      <c r="G62" s="60">
        <f>D62*F62</f>
        <v>1287.0483339999998</v>
      </c>
      <c r="H62" s="107" t="s">
        <v>128</v>
      </c>
      <c r="I62" s="2"/>
    </row>
    <row r="63" spans="1:9" s="80" customFormat="1" x14ac:dyDescent="0.2">
      <c r="A63" s="112"/>
      <c r="B63" s="41"/>
      <c r="C63" s="42"/>
      <c r="D63" s="43"/>
      <c r="E63" s="62"/>
      <c r="F63" s="59"/>
      <c r="G63" s="44"/>
      <c r="H63" s="104"/>
      <c r="I63" s="2"/>
    </row>
    <row r="64" spans="1:9" s="80" customFormat="1" x14ac:dyDescent="0.2">
      <c r="A64" s="147" t="s">
        <v>32</v>
      </c>
      <c r="B64" s="162" t="s">
        <v>96</v>
      </c>
      <c r="C64" s="164"/>
      <c r="D64" s="165"/>
      <c r="E64" s="166"/>
      <c r="F64" s="163"/>
      <c r="G64" s="167">
        <f>SUM(G65:G69)</f>
        <v>29089.186018640004</v>
      </c>
      <c r="H64" s="161"/>
      <c r="I64" s="2"/>
    </row>
    <row r="65" spans="1:9" s="80" customFormat="1" x14ac:dyDescent="0.2">
      <c r="A65" s="113" t="s">
        <v>33</v>
      </c>
      <c r="B65" s="88" t="s">
        <v>250</v>
      </c>
      <c r="C65" s="53" t="s">
        <v>1</v>
      </c>
      <c r="D65" s="52">
        <f>'Memorial de Cálculo'!D66</f>
        <v>39.200000000000003</v>
      </c>
      <c r="E65" s="63">
        <v>47.92</v>
      </c>
      <c r="F65" s="79">
        <f>E65*(1+$H$7)</f>
        <v>57.666928000000006</v>
      </c>
      <c r="G65" s="83">
        <f>D65*F65</f>
        <v>2260.5435776000004</v>
      </c>
      <c r="H65" s="107" t="s">
        <v>251</v>
      </c>
      <c r="I65" s="2"/>
    </row>
    <row r="66" spans="1:9" s="80" customFormat="1" ht="25.5" x14ac:dyDescent="0.2">
      <c r="A66" s="113" t="s">
        <v>258</v>
      </c>
      <c r="B66" s="82" t="s">
        <v>248</v>
      </c>
      <c r="C66" s="53" t="s">
        <v>1</v>
      </c>
      <c r="D66" s="52">
        <f>'Memorial de Cálculo'!D67</f>
        <v>39.200000000000003</v>
      </c>
      <c r="E66" s="63">
        <v>157.58000000000001</v>
      </c>
      <c r="F66" s="79">
        <f t="shared" ref="F66:F69" si="10">E66*(1+$H$7)</f>
        <v>189.63177200000001</v>
      </c>
      <c r="G66" s="83">
        <f>D66*F66</f>
        <v>7433.5654624000008</v>
      </c>
      <c r="H66" s="107" t="s">
        <v>249</v>
      </c>
    </row>
    <row r="67" spans="1:9" s="2" customFormat="1" ht="25.5" x14ac:dyDescent="0.2">
      <c r="A67" s="113" t="s">
        <v>263</v>
      </c>
      <c r="B67" s="82" t="s">
        <v>252</v>
      </c>
      <c r="C67" s="53" t="s">
        <v>2</v>
      </c>
      <c r="D67" s="52">
        <f>'Memorial de Cálculo'!D68</f>
        <v>17.66</v>
      </c>
      <c r="E67" s="63">
        <v>61.56</v>
      </c>
      <c r="F67" s="79">
        <f t="shared" si="10"/>
        <v>74.081304000000003</v>
      </c>
      <c r="G67" s="83">
        <f>D67*F67</f>
        <v>1308.2758286400001</v>
      </c>
      <c r="H67" s="107" t="s">
        <v>254</v>
      </c>
      <c r="I67" s="7"/>
    </row>
    <row r="68" spans="1:9" s="2" customFormat="1" ht="25.5" x14ac:dyDescent="0.2">
      <c r="A68" s="113" t="s">
        <v>267</v>
      </c>
      <c r="B68" s="82" t="s">
        <v>346</v>
      </c>
      <c r="C68" s="53" t="s">
        <v>41</v>
      </c>
      <c r="D68" s="52">
        <f>'Memorial de Cálculo'!D69</f>
        <v>8</v>
      </c>
      <c r="E68" s="63">
        <v>1812.03</v>
      </c>
      <c r="F68" s="79">
        <f t="shared" si="10"/>
        <v>2180.5969020000002</v>
      </c>
      <c r="G68" s="83">
        <f>D68*F68</f>
        <v>17444.775216000002</v>
      </c>
      <c r="H68" s="107" t="s">
        <v>381</v>
      </c>
      <c r="I68" s="7"/>
    </row>
    <row r="69" spans="1:9" s="80" customFormat="1" x14ac:dyDescent="0.2">
      <c r="A69" s="113" t="s">
        <v>391</v>
      </c>
      <c r="B69" s="20" t="s">
        <v>392</v>
      </c>
      <c r="C69" s="21" t="s">
        <v>2</v>
      </c>
      <c r="D69" s="22">
        <f>'Memorial de Cálculo'!D40</f>
        <v>6.2</v>
      </c>
      <c r="E69" s="55">
        <v>86.05</v>
      </c>
      <c r="F69" s="79">
        <f t="shared" si="10"/>
        <v>103.55257</v>
      </c>
      <c r="G69" s="55">
        <f>D69*F69</f>
        <v>642.02593400000001</v>
      </c>
      <c r="H69" s="107" t="s">
        <v>393</v>
      </c>
      <c r="I69" s="2"/>
    </row>
    <row r="70" spans="1:9" s="80" customFormat="1" x14ac:dyDescent="0.2">
      <c r="A70" s="180"/>
      <c r="B70" s="181"/>
      <c r="C70" s="182"/>
      <c r="D70" s="183"/>
      <c r="E70" s="184"/>
      <c r="F70" s="99"/>
      <c r="G70" s="185"/>
      <c r="H70" s="104"/>
      <c r="I70" s="2"/>
    </row>
    <row r="71" spans="1:9" s="80" customFormat="1" x14ac:dyDescent="0.2">
      <c r="A71" s="147" t="s">
        <v>34</v>
      </c>
      <c r="B71" s="162" t="s">
        <v>97</v>
      </c>
      <c r="C71" s="164"/>
      <c r="D71" s="165"/>
      <c r="E71" s="166"/>
      <c r="F71" s="163"/>
      <c r="G71" s="167">
        <f>SUM(G72:G79)</f>
        <v>6585.8690818799987</v>
      </c>
      <c r="H71" s="161"/>
      <c r="I71" s="2"/>
    </row>
    <row r="72" spans="1:9" s="1" customFormat="1" x14ac:dyDescent="0.2">
      <c r="A72" s="113" t="s">
        <v>35</v>
      </c>
      <c r="B72" s="82" t="s">
        <v>255</v>
      </c>
      <c r="C72" s="53" t="s">
        <v>41</v>
      </c>
      <c r="D72" s="52">
        <f>'Memorial de Cálculo'!D72</f>
        <v>1</v>
      </c>
      <c r="E72" s="63">
        <v>1262.04</v>
      </c>
      <c r="F72" s="79">
        <f t="shared" ref="F72:F79" si="11">E72*(1+$H$7)</f>
        <v>1518.738936</v>
      </c>
      <c r="G72" s="83">
        <f>D72*F72</f>
        <v>1518.738936</v>
      </c>
      <c r="H72" s="107" t="s">
        <v>261</v>
      </c>
      <c r="I72" s="80"/>
    </row>
    <row r="73" spans="1:9" s="1" customFormat="1" ht="25.5" customHeight="1" x14ac:dyDescent="0.2">
      <c r="A73" s="113" t="s">
        <v>48</v>
      </c>
      <c r="B73" s="82" t="s">
        <v>257</v>
      </c>
      <c r="C73" s="53" t="s">
        <v>1</v>
      </c>
      <c r="D73" s="52">
        <f>'Memorial de Cálculo'!D73</f>
        <v>2.82</v>
      </c>
      <c r="E73" s="63">
        <v>430.21</v>
      </c>
      <c r="F73" s="79">
        <f t="shared" si="11"/>
        <v>517.71471399999996</v>
      </c>
      <c r="G73" s="83">
        <f t="shared" ref="G73:G79" si="12">D73*F73</f>
        <v>1459.9554934799999</v>
      </c>
      <c r="H73" s="107" t="s">
        <v>260</v>
      </c>
      <c r="I73" s="80"/>
    </row>
    <row r="74" spans="1:9" s="1" customFormat="1" x14ac:dyDescent="0.2">
      <c r="A74" s="113" t="s">
        <v>69</v>
      </c>
      <c r="B74" s="82" t="s">
        <v>262</v>
      </c>
      <c r="C74" s="53" t="s">
        <v>2</v>
      </c>
      <c r="D74" s="52">
        <f>'Memorial de Cálculo'!D74</f>
        <v>9.8000000000000007</v>
      </c>
      <c r="E74" s="63">
        <v>20.61</v>
      </c>
      <c r="F74" s="79">
        <f t="shared" si="11"/>
        <v>24.802074000000001</v>
      </c>
      <c r="G74" s="83">
        <f t="shared" si="12"/>
        <v>243.06032520000002</v>
      </c>
      <c r="H74" s="107" t="s">
        <v>265</v>
      </c>
      <c r="I74" s="80"/>
    </row>
    <row r="75" spans="1:9" s="1" customFormat="1" ht="25.5" x14ac:dyDescent="0.2">
      <c r="A75" s="113" t="s">
        <v>70</v>
      </c>
      <c r="B75" s="82" t="s">
        <v>425</v>
      </c>
      <c r="C75" s="53" t="s">
        <v>41</v>
      </c>
      <c r="D75" s="52">
        <f>'Memorial de Cálculo'!D75</f>
        <v>2</v>
      </c>
      <c r="E75" s="63">
        <v>80.430000000000007</v>
      </c>
      <c r="F75" s="79">
        <f t="shared" si="11"/>
        <v>96.789462000000015</v>
      </c>
      <c r="G75" s="83">
        <f t="shared" si="12"/>
        <v>193.57892400000003</v>
      </c>
      <c r="H75" s="107" t="s">
        <v>429</v>
      </c>
      <c r="I75" s="80"/>
    </row>
    <row r="76" spans="1:9" s="1" customFormat="1" x14ac:dyDescent="0.2">
      <c r="A76" s="113" t="s">
        <v>71</v>
      </c>
      <c r="B76" s="82" t="s">
        <v>430</v>
      </c>
      <c r="C76" s="53" t="s">
        <v>41</v>
      </c>
      <c r="D76" s="52">
        <f>'Memorial de Cálculo'!D76</f>
        <v>1</v>
      </c>
      <c r="E76" s="63">
        <v>354.52</v>
      </c>
      <c r="F76" s="79">
        <f t="shared" si="11"/>
        <v>426.629368</v>
      </c>
      <c r="G76" s="83">
        <f t="shared" si="12"/>
        <v>426.629368</v>
      </c>
      <c r="H76" s="107" t="s">
        <v>432</v>
      </c>
      <c r="I76" s="80"/>
    </row>
    <row r="77" spans="1:9" s="1" customFormat="1" ht="25.5" customHeight="1" x14ac:dyDescent="0.2">
      <c r="A77" s="113" t="s">
        <v>417</v>
      </c>
      <c r="B77" s="82" t="s">
        <v>266</v>
      </c>
      <c r="C77" s="53" t="s">
        <v>2</v>
      </c>
      <c r="D77" s="52">
        <f>'Memorial de Cálculo'!D77</f>
        <v>4.7</v>
      </c>
      <c r="E77" s="63">
        <v>166.13</v>
      </c>
      <c r="F77" s="79">
        <f t="shared" si="11"/>
        <v>199.92084199999999</v>
      </c>
      <c r="G77" s="83">
        <f t="shared" si="12"/>
        <v>939.62795740000001</v>
      </c>
      <c r="H77" s="107" t="s">
        <v>269</v>
      </c>
      <c r="I77" s="80"/>
    </row>
    <row r="78" spans="1:9" s="1" customFormat="1" x14ac:dyDescent="0.2">
      <c r="A78" s="113" t="s">
        <v>426</v>
      </c>
      <c r="B78" s="82" t="s">
        <v>270</v>
      </c>
      <c r="C78" s="53" t="s">
        <v>2</v>
      </c>
      <c r="D78" s="52">
        <f>'Memorial de Cálculo'!D78</f>
        <v>6.85</v>
      </c>
      <c r="E78" s="63">
        <v>107.62</v>
      </c>
      <c r="F78" s="79">
        <f t="shared" si="11"/>
        <v>129.509908</v>
      </c>
      <c r="G78" s="83">
        <f t="shared" si="12"/>
        <v>887.14286979999997</v>
      </c>
      <c r="H78" s="107" t="s">
        <v>148</v>
      </c>
      <c r="I78" s="80"/>
    </row>
    <row r="79" spans="1:9" s="1" customFormat="1" x14ac:dyDescent="0.2">
      <c r="A79" s="113" t="s">
        <v>427</v>
      </c>
      <c r="B79" s="82" t="s">
        <v>416</v>
      </c>
      <c r="C79" s="53" t="s">
        <v>41</v>
      </c>
      <c r="D79" s="52">
        <v>1</v>
      </c>
      <c r="E79" s="63">
        <v>762.12</v>
      </c>
      <c r="F79" s="79">
        <f t="shared" si="11"/>
        <v>917.13520800000003</v>
      </c>
      <c r="G79" s="83">
        <f t="shared" si="12"/>
        <v>917.13520800000003</v>
      </c>
      <c r="H79" s="107" t="s">
        <v>419</v>
      </c>
      <c r="I79" s="80"/>
    </row>
    <row r="80" spans="1:9" s="1" customFormat="1" x14ac:dyDescent="0.2">
      <c r="A80" s="114"/>
      <c r="B80" s="45"/>
      <c r="C80" s="46"/>
      <c r="D80" s="37"/>
      <c r="E80" s="55"/>
      <c r="F80" s="79"/>
      <c r="G80" s="38"/>
      <c r="H80" s="104"/>
      <c r="I80" s="2"/>
    </row>
    <row r="81" spans="1:9" s="1" customFormat="1" ht="25.5" customHeight="1" x14ac:dyDescent="0.2">
      <c r="A81" s="147" t="s">
        <v>36</v>
      </c>
      <c r="B81" s="168" t="s">
        <v>68</v>
      </c>
      <c r="C81" s="169"/>
      <c r="D81" s="170"/>
      <c r="E81" s="160"/>
      <c r="F81" s="159"/>
      <c r="G81" s="156">
        <f>SUM(G82:G87)</f>
        <v>12387.415474720001</v>
      </c>
      <c r="H81" s="154"/>
      <c r="I81" s="2"/>
    </row>
    <row r="82" spans="1:9" s="1" customFormat="1" ht="25.5" customHeight="1" x14ac:dyDescent="0.2">
      <c r="A82" s="115" t="s">
        <v>37</v>
      </c>
      <c r="B82" s="82" t="s">
        <v>272</v>
      </c>
      <c r="C82" s="51" t="s">
        <v>1</v>
      </c>
      <c r="D82" s="84">
        <f>'Memorial de Cálculo'!D82</f>
        <v>88.46</v>
      </c>
      <c r="E82" s="60">
        <v>4.87</v>
      </c>
      <c r="F82" s="79">
        <f>E82*(1+$H$7)</f>
        <v>5.8605580000000002</v>
      </c>
      <c r="G82" s="60">
        <f t="shared" ref="G82:G87" si="13">D82*F82</f>
        <v>518.42496068000003</v>
      </c>
      <c r="H82" s="107" t="s">
        <v>98</v>
      </c>
      <c r="I82" s="80"/>
    </row>
    <row r="83" spans="1:9" s="2" customFormat="1" ht="25.5" x14ac:dyDescent="0.2">
      <c r="A83" s="115" t="s">
        <v>38</v>
      </c>
      <c r="B83" s="82" t="s">
        <v>273</v>
      </c>
      <c r="C83" s="53" t="s">
        <v>1</v>
      </c>
      <c r="D83" s="84">
        <f>'Memorial de Cálculo'!D83</f>
        <v>42.54</v>
      </c>
      <c r="E83" s="63">
        <v>8.82</v>
      </c>
      <c r="F83" s="79">
        <f t="shared" ref="F83:F87" si="14">E83*(1+$H$7)</f>
        <v>10.613988000000001</v>
      </c>
      <c r="G83" s="60">
        <f t="shared" si="13"/>
        <v>451.51904952000001</v>
      </c>
      <c r="H83" s="107" t="s">
        <v>394</v>
      </c>
      <c r="I83" s="80"/>
    </row>
    <row r="84" spans="1:9" s="2" customFormat="1" ht="25.5" x14ac:dyDescent="0.2">
      <c r="A84" s="115" t="s">
        <v>49</v>
      </c>
      <c r="B84" s="86" t="s">
        <v>116</v>
      </c>
      <c r="C84" s="48" t="s">
        <v>1</v>
      </c>
      <c r="D84" s="84">
        <f>'Memorial de Cálculo'!D84</f>
        <v>80.92</v>
      </c>
      <c r="E84" s="64">
        <v>41.84</v>
      </c>
      <c r="F84" s="79">
        <f t="shared" si="14"/>
        <v>50.350256000000002</v>
      </c>
      <c r="G84" s="60">
        <f t="shared" si="13"/>
        <v>4074.3427155200002</v>
      </c>
      <c r="H84" s="116" t="s">
        <v>100</v>
      </c>
      <c r="I84" s="1"/>
    </row>
    <row r="85" spans="1:9" s="80" customFormat="1" ht="25.5" x14ac:dyDescent="0.2">
      <c r="A85" s="115" t="s">
        <v>50</v>
      </c>
      <c r="B85" s="86" t="s">
        <v>117</v>
      </c>
      <c r="C85" s="48" t="s">
        <v>1</v>
      </c>
      <c r="D85" s="84">
        <f>'Memorial de Cálculo'!D85</f>
        <v>45.9</v>
      </c>
      <c r="E85" s="64">
        <v>58.15</v>
      </c>
      <c r="F85" s="79">
        <f t="shared" si="14"/>
        <v>69.977710000000002</v>
      </c>
      <c r="G85" s="60">
        <f t="shared" si="13"/>
        <v>3211.976889</v>
      </c>
      <c r="H85" s="116" t="s">
        <v>101</v>
      </c>
      <c r="I85" s="1"/>
    </row>
    <row r="86" spans="1:9" s="2" customFormat="1" ht="38.25" x14ac:dyDescent="0.2">
      <c r="A86" s="115" t="s">
        <v>52</v>
      </c>
      <c r="B86" s="86" t="s">
        <v>274</v>
      </c>
      <c r="C86" s="48" t="s">
        <v>1</v>
      </c>
      <c r="D86" s="84">
        <f>'Memorial de Cálculo'!D86</f>
        <v>30</v>
      </c>
      <c r="E86" s="64">
        <v>25.44</v>
      </c>
      <c r="F86" s="79">
        <f t="shared" si="14"/>
        <v>30.614496000000003</v>
      </c>
      <c r="G86" s="60">
        <f t="shared" si="13"/>
        <v>918.43488000000002</v>
      </c>
      <c r="H86" s="116" t="s">
        <v>275</v>
      </c>
      <c r="I86" s="1"/>
    </row>
    <row r="87" spans="1:9" s="80" customFormat="1" ht="25.5" x14ac:dyDescent="0.2">
      <c r="A87" s="115" t="s">
        <v>139</v>
      </c>
      <c r="B87" s="86" t="s">
        <v>276</v>
      </c>
      <c r="C87" s="48" t="s">
        <v>1</v>
      </c>
      <c r="D87" s="84">
        <f>'Memorial de Cálculo'!D87</f>
        <v>30</v>
      </c>
      <c r="E87" s="64">
        <v>88.99</v>
      </c>
      <c r="F87" s="79">
        <f t="shared" si="14"/>
        <v>107.090566</v>
      </c>
      <c r="G87" s="60">
        <f t="shared" si="13"/>
        <v>3212.7169799999997</v>
      </c>
      <c r="H87" s="116" t="s">
        <v>277</v>
      </c>
      <c r="I87" s="1"/>
    </row>
    <row r="88" spans="1:9" s="2" customFormat="1" ht="18" customHeight="1" x14ac:dyDescent="0.2">
      <c r="A88" s="114"/>
      <c r="B88" s="45"/>
      <c r="C88" s="46"/>
      <c r="D88" s="37"/>
      <c r="E88" s="55"/>
      <c r="F88" s="79"/>
      <c r="G88" s="38"/>
      <c r="H88" s="104"/>
    </row>
    <row r="89" spans="1:9" s="80" customFormat="1" x14ac:dyDescent="0.2">
      <c r="A89" s="147" t="s">
        <v>39</v>
      </c>
      <c r="B89" s="168" t="s">
        <v>8</v>
      </c>
      <c r="C89" s="169"/>
      <c r="D89" s="170"/>
      <c r="E89" s="160"/>
      <c r="F89" s="159"/>
      <c r="G89" s="156">
        <f>SUM(G90:G95)</f>
        <v>8003.2776463199998</v>
      </c>
      <c r="H89" s="154"/>
      <c r="I89" s="2"/>
    </row>
    <row r="90" spans="1:9" s="80" customFormat="1" ht="25.5" customHeight="1" x14ac:dyDescent="0.2">
      <c r="A90" s="113" t="s">
        <v>40</v>
      </c>
      <c r="B90" s="82" t="s">
        <v>131</v>
      </c>
      <c r="C90" s="53" t="s">
        <v>1</v>
      </c>
      <c r="D90" s="52">
        <f>'Memorial de Cálculo'!D90</f>
        <v>26.46</v>
      </c>
      <c r="E90" s="63">
        <v>0.74</v>
      </c>
      <c r="F90" s="79">
        <f>E90*(1+$H$7)</f>
        <v>0.89051599999999997</v>
      </c>
      <c r="G90" s="63">
        <f>D90*F90</f>
        <v>23.563053360000001</v>
      </c>
      <c r="H90" s="107" t="s">
        <v>102</v>
      </c>
    </row>
    <row r="91" spans="1:9" s="80" customFormat="1" ht="12.75" customHeight="1" x14ac:dyDescent="0.2">
      <c r="A91" s="113" t="s">
        <v>42</v>
      </c>
      <c r="B91" s="20" t="s">
        <v>104</v>
      </c>
      <c r="C91" s="53" t="s">
        <v>0</v>
      </c>
      <c r="D91" s="52">
        <f>'Memorial de Cálculo'!D91</f>
        <v>1.32</v>
      </c>
      <c r="E91" s="55">
        <v>232.84</v>
      </c>
      <c r="F91" s="79">
        <f t="shared" ref="F91:F95" si="15">E91*(1+$H$7)</f>
        <v>280.199656</v>
      </c>
      <c r="G91" s="63">
        <f t="shared" ref="G91:G95" si="16">D91*F91</f>
        <v>369.86354592000004</v>
      </c>
      <c r="H91" s="106" t="s">
        <v>103</v>
      </c>
      <c r="I91" s="2"/>
    </row>
    <row r="92" spans="1:9" s="80" customFormat="1" ht="12.75" customHeight="1" x14ac:dyDescent="0.2">
      <c r="A92" s="113" t="s">
        <v>134</v>
      </c>
      <c r="B92" s="82" t="s">
        <v>157</v>
      </c>
      <c r="C92" s="53" t="s">
        <v>1</v>
      </c>
      <c r="D92" s="52">
        <f>'Memorial de Cálculo'!D92</f>
        <v>16.8</v>
      </c>
      <c r="E92" s="63">
        <v>80.58</v>
      </c>
      <c r="F92" s="79">
        <f t="shared" si="15"/>
        <v>96.969971999999999</v>
      </c>
      <c r="G92" s="63">
        <f t="shared" si="16"/>
        <v>1629.0955296</v>
      </c>
      <c r="H92" s="107" t="s">
        <v>132</v>
      </c>
    </row>
    <row r="93" spans="1:9" s="80" customFormat="1" ht="12.75" customHeight="1" x14ac:dyDescent="0.2">
      <c r="A93" s="113" t="s">
        <v>135</v>
      </c>
      <c r="B93" s="82" t="s">
        <v>146</v>
      </c>
      <c r="C93" s="53" t="s">
        <v>1</v>
      </c>
      <c r="D93" s="52">
        <f>'Memorial de Cálculo'!D93</f>
        <v>26.46</v>
      </c>
      <c r="E93" s="63">
        <v>34.979999999999997</v>
      </c>
      <c r="F93" s="79">
        <f t="shared" si="15"/>
        <v>42.094932</v>
      </c>
      <c r="G93" s="63">
        <f>D93*F93</f>
        <v>1113.83190072</v>
      </c>
      <c r="H93" s="107" t="s">
        <v>147</v>
      </c>
    </row>
    <row r="94" spans="1:9" s="80" customFormat="1" ht="12" customHeight="1" x14ac:dyDescent="0.2">
      <c r="A94" s="113" t="s">
        <v>136</v>
      </c>
      <c r="B94" s="82" t="s">
        <v>133</v>
      </c>
      <c r="C94" s="53" t="s">
        <v>1</v>
      </c>
      <c r="D94" s="52">
        <f>'Memorial de Cálculo'!D94</f>
        <v>75.88</v>
      </c>
      <c r="E94" s="63">
        <v>47.01</v>
      </c>
      <c r="F94" s="79">
        <f t="shared" si="15"/>
        <v>56.571833999999996</v>
      </c>
      <c r="G94" s="63">
        <f t="shared" si="16"/>
        <v>4292.6707639199994</v>
      </c>
      <c r="H94" s="107" t="s">
        <v>121</v>
      </c>
    </row>
    <row r="95" spans="1:9" s="2" customFormat="1" ht="12" customHeight="1" x14ac:dyDescent="0.2">
      <c r="A95" s="113" t="s">
        <v>137</v>
      </c>
      <c r="B95" s="82" t="s">
        <v>113</v>
      </c>
      <c r="C95" s="53" t="s">
        <v>2</v>
      </c>
      <c r="D95" s="52">
        <f>'Memorial de Cálculo'!D95</f>
        <v>67.400000000000006</v>
      </c>
      <c r="E95" s="63">
        <v>7.08</v>
      </c>
      <c r="F95" s="79">
        <f t="shared" si="15"/>
        <v>8.5200720000000008</v>
      </c>
      <c r="G95" s="63">
        <f t="shared" si="16"/>
        <v>574.25285280000014</v>
      </c>
      <c r="H95" s="107" t="s">
        <v>105</v>
      </c>
      <c r="I95" s="80"/>
    </row>
    <row r="96" spans="1:9" s="2" customFormat="1" ht="12" customHeight="1" x14ac:dyDescent="0.2">
      <c r="A96" s="113"/>
      <c r="B96" s="78"/>
      <c r="C96" s="53"/>
      <c r="D96" s="52"/>
      <c r="E96" s="63"/>
      <c r="F96" s="79"/>
      <c r="G96" s="63"/>
      <c r="H96" s="107"/>
      <c r="I96" s="80"/>
    </row>
    <row r="97" spans="1:9" s="2" customFormat="1" ht="12" customHeight="1" x14ac:dyDescent="0.2">
      <c r="A97" s="147" t="s">
        <v>43</v>
      </c>
      <c r="B97" s="168" t="s">
        <v>348</v>
      </c>
      <c r="C97" s="169"/>
      <c r="D97" s="170"/>
      <c r="E97" s="160"/>
      <c r="F97" s="159"/>
      <c r="G97" s="156">
        <f>SUM(G98:G117)</f>
        <v>20159.850194000002</v>
      </c>
      <c r="H97" s="154"/>
      <c r="I97" s="80"/>
    </row>
    <row r="98" spans="1:9" s="2" customFormat="1" x14ac:dyDescent="0.2">
      <c r="A98" s="113" t="s">
        <v>54</v>
      </c>
      <c r="B98" s="102" t="s">
        <v>358</v>
      </c>
      <c r="C98" s="96" t="s">
        <v>2</v>
      </c>
      <c r="D98" s="103">
        <f>'Memorial de Cálculo'!D98</f>
        <v>18</v>
      </c>
      <c r="E98" s="97">
        <v>35.07</v>
      </c>
      <c r="F98" s="97">
        <f>E98*(1+$H$7)</f>
        <v>42.203237999999999</v>
      </c>
      <c r="G98" s="83">
        <f t="shared" ref="G98:G103" si="17">D98*F98</f>
        <v>759.65828399999998</v>
      </c>
      <c r="H98" s="107" t="s">
        <v>359</v>
      </c>
      <c r="I98" s="80"/>
    </row>
    <row r="99" spans="1:9" s="2" customFormat="1" x14ac:dyDescent="0.2">
      <c r="A99" s="113" t="s">
        <v>55</v>
      </c>
      <c r="B99" s="102" t="s">
        <v>358</v>
      </c>
      <c r="C99" s="96" t="s">
        <v>41</v>
      </c>
      <c r="D99" s="103">
        <f>'Memorial de Cálculo'!D99</f>
        <v>3</v>
      </c>
      <c r="E99" s="97">
        <v>17.260000000000002</v>
      </c>
      <c r="F99" s="97">
        <f t="shared" ref="F99:F100" si="18">E99*(1+$H$7)</f>
        <v>20.770684000000003</v>
      </c>
      <c r="G99" s="83">
        <f t="shared" si="17"/>
        <v>62.312052000000008</v>
      </c>
      <c r="H99" s="107" t="s">
        <v>153</v>
      </c>
      <c r="I99" s="80"/>
    </row>
    <row r="100" spans="1:9" s="2" customFormat="1" x14ac:dyDescent="0.2">
      <c r="A100" s="113" t="s">
        <v>56</v>
      </c>
      <c r="B100" s="102" t="s">
        <v>360</v>
      </c>
      <c r="C100" s="96" t="s">
        <v>41</v>
      </c>
      <c r="D100" s="103">
        <f>'Memorial de Cálculo'!D100</f>
        <v>4</v>
      </c>
      <c r="E100" s="97">
        <v>10.34</v>
      </c>
      <c r="F100" s="97">
        <f t="shared" si="18"/>
        <v>12.443156</v>
      </c>
      <c r="G100" s="83">
        <f t="shared" si="17"/>
        <v>49.772624</v>
      </c>
      <c r="H100" s="107" t="s">
        <v>155</v>
      </c>
      <c r="I100" s="80"/>
    </row>
    <row r="101" spans="1:9" s="2" customFormat="1" ht="25.5" x14ac:dyDescent="0.2">
      <c r="A101" s="113" t="s">
        <v>295</v>
      </c>
      <c r="B101" s="102" t="s">
        <v>375</v>
      </c>
      <c r="C101" s="96" t="s">
        <v>41</v>
      </c>
      <c r="D101" s="103">
        <f>'Memorial de Cálculo'!D101</f>
        <v>2</v>
      </c>
      <c r="E101" s="97">
        <v>12.53</v>
      </c>
      <c r="F101" s="97">
        <f>E101*(1+$H$7)</f>
        <v>15.078602</v>
      </c>
      <c r="G101" s="83">
        <f t="shared" si="17"/>
        <v>30.157204</v>
      </c>
      <c r="H101" s="107" t="s">
        <v>376</v>
      </c>
      <c r="I101" s="80"/>
    </row>
    <row r="102" spans="1:9" s="2" customFormat="1" ht="25.5" x14ac:dyDescent="0.2">
      <c r="A102" s="113" t="s">
        <v>296</v>
      </c>
      <c r="B102" s="102" t="s">
        <v>373</v>
      </c>
      <c r="C102" s="96" t="s">
        <v>41</v>
      </c>
      <c r="D102" s="103">
        <f>'Memorial de Cálculo'!D102</f>
        <v>1</v>
      </c>
      <c r="E102" s="97">
        <v>83.96</v>
      </c>
      <c r="F102" s="97">
        <f>E102*(1+$H$7)</f>
        <v>101.037464</v>
      </c>
      <c r="G102" s="83">
        <f t="shared" si="17"/>
        <v>101.037464</v>
      </c>
      <c r="H102" s="107" t="s">
        <v>374</v>
      </c>
      <c r="I102" s="80"/>
    </row>
    <row r="103" spans="1:9" s="2" customFormat="1" x14ac:dyDescent="0.2">
      <c r="A103" s="113" t="s">
        <v>297</v>
      </c>
      <c r="B103" s="102" t="s">
        <v>361</v>
      </c>
      <c r="C103" s="96" t="s">
        <v>41</v>
      </c>
      <c r="D103" s="103">
        <f>'Memorial de Cálculo'!D103</f>
        <v>2</v>
      </c>
      <c r="E103" s="97">
        <v>7.64</v>
      </c>
      <c r="F103" s="97">
        <f>E103*(1+$H$7)</f>
        <v>9.1939759999999993</v>
      </c>
      <c r="G103" s="83">
        <f t="shared" si="17"/>
        <v>18.387951999999999</v>
      </c>
      <c r="H103" s="107" t="s">
        <v>156</v>
      </c>
      <c r="I103" s="80"/>
    </row>
    <row r="104" spans="1:9" s="2" customFormat="1" ht="25.5" x14ac:dyDescent="0.2">
      <c r="A104" s="113" t="s">
        <v>298</v>
      </c>
      <c r="B104" s="102" t="s">
        <v>364</v>
      </c>
      <c r="C104" s="96" t="s">
        <v>2</v>
      </c>
      <c r="D104" s="103">
        <f>'Memorial de Cálculo'!D104</f>
        <v>3</v>
      </c>
      <c r="E104" s="83">
        <v>34.409999999999997</v>
      </c>
      <c r="F104" s="97">
        <f t="shared" ref="F104:F107" si="19">E104*(1+$H$7)</f>
        <v>41.408994</v>
      </c>
      <c r="G104" s="83">
        <f t="shared" ref="G104:G116" si="20">D104*F104</f>
        <v>124.22698199999999</v>
      </c>
      <c r="H104" s="107" t="s">
        <v>149</v>
      </c>
      <c r="I104" s="80"/>
    </row>
    <row r="105" spans="1:9" s="2" customFormat="1" ht="25.5" x14ac:dyDescent="0.2">
      <c r="A105" s="113" t="s">
        <v>299</v>
      </c>
      <c r="B105" s="102" t="s">
        <v>401</v>
      </c>
      <c r="C105" s="96" t="s">
        <v>2</v>
      </c>
      <c r="D105" s="103">
        <f>'Memorial de Cálculo'!D105</f>
        <v>23</v>
      </c>
      <c r="E105" s="83">
        <v>38.67</v>
      </c>
      <c r="F105" s="97">
        <f t="shared" si="19"/>
        <v>46.535478000000005</v>
      </c>
      <c r="G105" s="83">
        <f t="shared" si="20"/>
        <v>1070.315994</v>
      </c>
      <c r="H105" s="107" t="s">
        <v>150</v>
      </c>
      <c r="I105" s="80"/>
    </row>
    <row r="106" spans="1:9" s="2" customFormat="1" ht="25.5" x14ac:dyDescent="0.2">
      <c r="A106" s="113" t="s">
        <v>300</v>
      </c>
      <c r="B106" s="102" t="s">
        <v>402</v>
      </c>
      <c r="C106" s="96" t="s">
        <v>41</v>
      </c>
      <c r="D106" s="103">
        <f>'Memorial de Cálculo'!D106</f>
        <v>1</v>
      </c>
      <c r="E106" s="83">
        <v>29.17</v>
      </c>
      <c r="F106" s="97">
        <f t="shared" si="19"/>
        <v>35.103178</v>
      </c>
      <c r="G106" s="83">
        <f t="shared" si="20"/>
        <v>35.103178</v>
      </c>
      <c r="H106" s="107" t="s">
        <v>403</v>
      </c>
      <c r="I106" s="80"/>
    </row>
    <row r="107" spans="1:9" s="2" customFormat="1" ht="25.5" x14ac:dyDescent="0.2">
      <c r="A107" s="113" t="s">
        <v>301</v>
      </c>
      <c r="B107" s="102" t="s">
        <v>365</v>
      </c>
      <c r="C107" s="96" t="s">
        <v>2</v>
      </c>
      <c r="D107" s="84">
        <v>7</v>
      </c>
      <c r="E107" s="83">
        <v>22.35</v>
      </c>
      <c r="F107" s="97">
        <f t="shared" si="19"/>
        <v>26.895990000000001</v>
      </c>
      <c r="G107" s="83">
        <f t="shared" si="20"/>
        <v>188.27193</v>
      </c>
      <c r="H107" s="107" t="s">
        <v>366</v>
      </c>
      <c r="I107" s="80"/>
    </row>
    <row r="108" spans="1:9" s="2" customFormat="1" ht="25.5" x14ac:dyDescent="0.2">
      <c r="A108" s="113" t="s">
        <v>377</v>
      </c>
      <c r="B108" s="102" t="s">
        <v>367</v>
      </c>
      <c r="C108" s="96" t="s">
        <v>41</v>
      </c>
      <c r="D108" s="84">
        <v>6</v>
      </c>
      <c r="E108" s="83">
        <v>10.77</v>
      </c>
      <c r="F108" s="97">
        <f>E108*(1+$H$7)</f>
        <v>12.960618</v>
      </c>
      <c r="G108" s="83">
        <f t="shared" si="20"/>
        <v>77.763708000000008</v>
      </c>
      <c r="H108" s="107" t="s">
        <v>368</v>
      </c>
      <c r="I108" s="80"/>
    </row>
    <row r="109" spans="1:9" s="2" customFormat="1" ht="25.5" x14ac:dyDescent="0.2">
      <c r="A109" s="113" t="s">
        <v>378</v>
      </c>
      <c r="B109" s="102" t="s">
        <v>369</v>
      </c>
      <c r="C109" s="96" t="s">
        <v>41</v>
      </c>
      <c r="D109" s="84">
        <v>1</v>
      </c>
      <c r="E109" s="83">
        <v>10.97</v>
      </c>
      <c r="F109" s="97">
        <f>E109*(1+$H$7)</f>
        <v>13.201298000000001</v>
      </c>
      <c r="G109" s="83">
        <f t="shared" si="20"/>
        <v>13.201298000000001</v>
      </c>
      <c r="H109" s="107" t="s">
        <v>370</v>
      </c>
      <c r="I109" s="80"/>
    </row>
    <row r="110" spans="1:9" s="2" customFormat="1" ht="25.5" x14ac:dyDescent="0.2">
      <c r="A110" s="113" t="s">
        <v>379</v>
      </c>
      <c r="B110" s="102" t="s">
        <v>371</v>
      </c>
      <c r="C110" s="96" t="s">
        <v>41</v>
      </c>
      <c r="D110" s="84">
        <v>1</v>
      </c>
      <c r="E110" s="83">
        <v>15.55</v>
      </c>
      <c r="F110" s="97">
        <f t="shared" ref="F110:F111" si="21">E110*(1+$H$7)</f>
        <v>18.712870000000002</v>
      </c>
      <c r="G110" s="83">
        <f t="shared" si="20"/>
        <v>18.712870000000002</v>
      </c>
      <c r="H110" s="107" t="s">
        <v>372</v>
      </c>
      <c r="I110" s="80"/>
    </row>
    <row r="111" spans="1:9" s="2" customFormat="1" ht="12" customHeight="1" x14ac:dyDescent="0.2">
      <c r="A111" s="113" t="s">
        <v>386</v>
      </c>
      <c r="B111" s="101" t="s">
        <v>152</v>
      </c>
      <c r="C111" s="96" t="s">
        <v>41</v>
      </c>
      <c r="D111" s="61">
        <v>1</v>
      </c>
      <c r="E111" s="100">
        <v>186.63</v>
      </c>
      <c r="F111" s="97">
        <f t="shared" si="21"/>
        <v>224.590542</v>
      </c>
      <c r="G111" s="83">
        <f t="shared" si="20"/>
        <v>224.590542</v>
      </c>
      <c r="H111" s="106" t="s">
        <v>151</v>
      </c>
      <c r="I111" s="80"/>
    </row>
    <row r="112" spans="1:9" s="2" customFormat="1" ht="25.5" x14ac:dyDescent="0.2">
      <c r="A112" s="113" t="s">
        <v>387</v>
      </c>
      <c r="B112" s="102" t="s">
        <v>362</v>
      </c>
      <c r="C112" s="96" t="s">
        <v>41</v>
      </c>
      <c r="D112" s="84">
        <v>3</v>
      </c>
      <c r="E112" s="60">
        <v>327.73</v>
      </c>
      <c r="F112" s="95">
        <f>E112*(1+$H$7)</f>
        <v>394.39028200000001</v>
      </c>
      <c r="G112" s="83">
        <f t="shared" si="20"/>
        <v>1183.170846</v>
      </c>
      <c r="H112" s="107" t="s">
        <v>363</v>
      </c>
      <c r="I112" s="80"/>
    </row>
    <row r="113" spans="1:9" s="2" customFormat="1" ht="25.5" x14ac:dyDescent="0.2">
      <c r="A113" s="113" t="s">
        <v>388</v>
      </c>
      <c r="B113" s="189" t="s">
        <v>404</v>
      </c>
      <c r="C113" s="93" t="s">
        <v>41</v>
      </c>
      <c r="D113" s="84">
        <v>1</v>
      </c>
      <c r="E113" s="60">
        <v>2982.38</v>
      </c>
      <c r="F113" s="59">
        <f>E113*(1+$H$7)</f>
        <v>3588.9960920000003</v>
      </c>
      <c r="G113" s="94">
        <f t="shared" si="20"/>
        <v>3588.9960920000003</v>
      </c>
      <c r="H113" s="107" t="s">
        <v>405</v>
      </c>
      <c r="I113" s="80"/>
    </row>
    <row r="114" spans="1:9" s="2" customFormat="1" ht="27.75" customHeight="1" x14ac:dyDescent="0.2">
      <c r="A114" s="113" t="s">
        <v>398</v>
      </c>
      <c r="B114" s="189" t="s">
        <v>407</v>
      </c>
      <c r="C114" s="93" t="s">
        <v>41</v>
      </c>
      <c r="D114" s="84">
        <v>1</v>
      </c>
      <c r="E114" s="60">
        <v>4004.51</v>
      </c>
      <c r="F114" s="59">
        <f>E114*(1+$H$7)</f>
        <v>4819.0273340000003</v>
      </c>
      <c r="G114" s="94">
        <f t="shared" si="20"/>
        <v>4819.0273340000003</v>
      </c>
      <c r="H114" s="107" t="s">
        <v>406</v>
      </c>
      <c r="I114" s="80"/>
    </row>
    <row r="115" spans="1:9" s="2" customFormat="1" ht="25.5" customHeight="1" x14ac:dyDescent="0.2">
      <c r="A115" s="113" t="s">
        <v>399</v>
      </c>
      <c r="B115" s="189" t="s">
        <v>409</v>
      </c>
      <c r="C115" s="93" t="s">
        <v>41</v>
      </c>
      <c r="D115" s="61">
        <v>1</v>
      </c>
      <c r="E115" s="190">
        <v>6356.1</v>
      </c>
      <c r="F115" s="59">
        <f>E115*(1+$H$7)</f>
        <v>7648.9307400000007</v>
      </c>
      <c r="G115" s="94">
        <f t="shared" si="20"/>
        <v>7648.9307400000007</v>
      </c>
      <c r="H115" s="107" t="s">
        <v>408</v>
      </c>
      <c r="I115" s="80"/>
    </row>
    <row r="116" spans="1:9" s="2" customFormat="1" ht="25.5" customHeight="1" x14ac:dyDescent="0.2">
      <c r="A116" s="113" t="s">
        <v>400</v>
      </c>
      <c r="B116" s="179" t="s">
        <v>410</v>
      </c>
      <c r="C116" s="51" t="s">
        <v>2</v>
      </c>
      <c r="D116" s="22">
        <v>4.5</v>
      </c>
      <c r="E116" s="55">
        <v>27</v>
      </c>
      <c r="F116" s="59">
        <f>E116*(1+$H$7)</f>
        <v>32.491799999999998</v>
      </c>
      <c r="G116" s="94">
        <f t="shared" si="20"/>
        <v>146.2131</v>
      </c>
      <c r="H116" s="107" t="s">
        <v>411</v>
      </c>
      <c r="I116" s="80"/>
    </row>
    <row r="117" spans="1:9" s="2" customFormat="1" ht="12" customHeight="1" x14ac:dyDescent="0.2">
      <c r="A117" s="113"/>
      <c r="B117" s="78"/>
      <c r="C117" s="53"/>
      <c r="D117" s="52"/>
      <c r="E117" s="63"/>
      <c r="F117" s="191"/>
      <c r="G117" s="63"/>
      <c r="H117" s="107"/>
      <c r="I117" s="80"/>
    </row>
    <row r="118" spans="1:9" s="2" customFormat="1" x14ac:dyDescent="0.2">
      <c r="A118" s="147" t="s">
        <v>44</v>
      </c>
      <c r="B118" s="168" t="s">
        <v>72</v>
      </c>
      <c r="C118" s="169"/>
      <c r="D118" s="170"/>
      <c r="E118" s="160"/>
      <c r="F118" s="159"/>
      <c r="G118" s="156">
        <f>SUM(G119:G127)</f>
        <v>2589.51992376</v>
      </c>
      <c r="H118" s="154"/>
    </row>
    <row r="119" spans="1:9" s="2" customFormat="1" ht="12" customHeight="1" x14ac:dyDescent="0.2">
      <c r="A119" s="108" t="s">
        <v>45</v>
      </c>
      <c r="B119" s="50" t="s">
        <v>107</v>
      </c>
      <c r="C119" s="53" t="s">
        <v>2</v>
      </c>
      <c r="D119" s="52">
        <f>'Memorial de Cálculo'!D119</f>
        <v>97.68</v>
      </c>
      <c r="E119" s="63">
        <v>4.24</v>
      </c>
      <c r="F119" s="79">
        <f t="shared" ref="F119:F127" si="22">E119*(1+$H$7)</f>
        <v>5.1024160000000007</v>
      </c>
      <c r="G119" s="63">
        <f t="shared" ref="G119:G126" si="23">D119*F119</f>
        <v>498.40399488000008</v>
      </c>
      <c r="H119" s="107" t="s">
        <v>106</v>
      </c>
    </row>
    <row r="120" spans="1:9" s="2" customFormat="1" ht="12" customHeight="1" x14ac:dyDescent="0.2">
      <c r="A120" s="108" t="s">
        <v>302</v>
      </c>
      <c r="B120" s="50" t="s">
        <v>118</v>
      </c>
      <c r="C120" s="53" t="s">
        <v>2</v>
      </c>
      <c r="D120" s="52">
        <f>'Memorial de Cálculo'!D120</f>
        <v>54.1</v>
      </c>
      <c r="E120" s="63">
        <v>2.98</v>
      </c>
      <c r="F120" s="79">
        <f t="shared" si="22"/>
        <v>3.5861320000000001</v>
      </c>
      <c r="G120" s="63">
        <f t="shared" si="23"/>
        <v>194.00974120000001</v>
      </c>
      <c r="H120" s="107" t="s">
        <v>108</v>
      </c>
    </row>
    <row r="121" spans="1:9" s="2" customFormat="1" ht="25.5" x14ac:dyDescent="0.2">
      <c r="A121" s="108" t="s">
        <v>349</v>
      </c>
      <c r="B121" s="88" t="s">
        <v>331</v>
      </c>
      <c r="C121" s="53" t="s">
        <v>2</v>
      </c>
      <c r="D121" s="52">
        <f>'Memorial de Cálculo'!D121</f>
        <v>50.06</v>
      </c>
      <c r="E121" s="63">
        <v>17.920000000000002</v>
      </c>
      <c r="F121" s="79">
        <f t="shared" si="22"/>
        <v>21.564928000000002</v>
      </c>
      <c r="G121" s="63">
        <f t="shared" si="23"/>
        <v>1079.5402956800001</v>
      </c>
      <c r="H121" s="107" t="s">
        <v>330</v>
      </c>
    </row>
    <row r="122" spans="1:9" s="2" customFormat="1" ht="12" customHeight="1" x14ac:dyDescent="0.2">
      <c r="A122" s="108" t="s">
        <v>350</v>
      </c>
      <c r="B122" s="50" t="s">
        <v>332</v>
      </c>
      <c r="C122" s="53" t="s">
        <v>41</v>
      </c>
      <c r="D122" s="52">
        <f>'Memorial de Cálculo'!D122</f>
        <v>4</v>
      </c>
      <c r="E122" s="63">
        <v>18.2</v>
      </c>
      <c r="F122" s="79">
        <f t="shared" si="22"/>
        <v>21.901879999999998</v>
      </c>
      <c r="G122" s="63">
        <f>D122*F122</f>
        <v>87.607519999999994</v>
      </c>
      <c r="H122" s="107" t="s">
        <v>335</v>
      </c>
    </row>
    <row r="123" spans="1:9" s="2" customFormat="1" ht="18" customHeight="1" x14ac:dyDescent="0.2">
      <c r="A123" s="108" t="s">
        <v>351</v>
      </c>
      <c r="B123" s="50" t="s">
        <v>336</v>
      </c>
      <c r="C123" s="53" t="s">
        <v>41</v>
      </c>
      <c r="D123" s="52">
        <f>'Memorial de Cálculo'!D123</f>
        <v>1</v>
      </c>
      <c r="E123" s="63">
        <v>42.75</v>
      </c>
      <c r="F123" s="79">
        <f t="shared" si="22"/>
        <v>51.445349999999998</v>
      </c>
      <c r="G123" s="63">
        <f t="shared" si="23"/>
        <v>51.445349999999998</v>
      </c>
      <c r="H123" s="107" t="s">
        <v>337</v>
      </c>
    </row>
    <row r="124" spans="1:9" s="2" customFormat="1" ht="18" customHeight="1" x14ac:dyDescent="0.2">
      <c r="A124" s="108" t="s">
        <v>352</v>
      </c>
      <c r="B124" s="50" t="s">
        <v>339</v>
      </c>
      <c r="C124" s="53" t="s">
        <v>41</v>
      </c>
      <c r="D124" s="52">
        <f>'Memorial de Cálculo'!D124</f>
        <v>3</v>
      </c>
      <c r="E124" s="63">
        <v>69.12</v>
      </c>
      <c r="F124" s="79">
        <f t="shared" si="22"/>
        <v>83.17900800000001</v>
      </c>
      <c r="G124" s="63">
        <f t="shared" si="23"/>
        <v>249.53702400000003</v>
      </c>
      <c r="H124" s="107" t="s">
        <v>342</v>
      </c>
    </row>
    <row r="125" spans="1:9" s="80" customFormat="1" x14ac:dyDescent="0.2">
      <c r="A125" s="108" t="s">
        <v>353</v>
      </c>
      <c r="B125" s="50" t="s">
        <v>338</v>
      </c>
      <c r="C125" s="53" t="s">
        <v>41</v>
      </c>
      <c r="D125" s="52">
        <f>'Memorial de Cálculo'!D125</f>
        <v>2</v>
      </c>
      <c r="E125" s="63">
        <v>64.459999999999994</v>
      </c>
      <c r="F125" s="79">
        <f t="shared" si="22"/>
        <v>77.571163999999996</v>
      </c>
      <c r="G125" s="63">
        <f>D125*F125</f>
        <v>155.14232799999999</v>
      </c>
      <c r="H125" s="107" t="s">
        <v>138</v>
      </c>
      <c r="I125" s="2"/>
    </row>
    <row r="126" spans="1:9" s="80" customFormat="1" ht="25.5" x14ac:dyDescent="0.2">
      <c r="A126" s="108" t="s">
        <v>354</v>
      </c>
      <c r="B126" s="50" t="s">
        <v>343</v>
      </c>
      <c r="C126" s="53" t="s">
        <v>41</v>
      </c>
      <c r="D126" s="52">
        <f>'Memorial de Cálculo'!D126</f>
        <v>3</v>
      </c>
      <c r="E126" s="63">
        <v>69.760000000000005</v>
      </c>
      <c r="F126" s="79">
        <f>E126*(1+$H$7)</f>
        <v>83.949184000000002</v>
      </c>
      <c r="G126" s="63">
        <f t="shared" si="23"/>
        <v>251.84755200000001</v>
      </c>
      <c r="H126" s="107" t="s">
        <v>140</v>
      </c>
      <c r="I126" s="2"/>
    </row>
    <row r="127" spans="1:9" s="80" customFormat="1" x14ac:dyDescent="0.2">
      <c r="A127" s="108" t="s">
        <v>355</v>
      </c>
      <c r="B127" s="98" t="s">
        <v>141</v>
      </c>
      <c r="C127" s="53" t="s">
        <v>41</v>
      </c>
      <c r="D127" s="52">
        <f>'Memorial de Cálculo'!D127</f>
        <v>9</v>
      </c>
      <c r="E127" s="63">
        <v>2.0299999999999998</v>
      </c>
      <c r="F127" s="79">
        <f t="shared" si="22"/>
        <v>2.4429019999999997</v>
      </c>
      <c r="G127" s="63">
        <f t="shared" ref="G127:G143" si="24">D127*F127</f>
        <v>21.986117999999998</v>
      </c>
      <c r="H127" s="107" t="s">
        <v>142</v>
      </c>
      <c r="I127" s="2"/>
    </row>
    <row r="128" spans="1:9" s="80" customFormat="1" ht="18.75" customHeight="1" x14ac:dyDescent="0.2">
      <c r="A128" s="113"/>
      <c r="B128" s="78"/>
      <c r="C128" s="53"/>
      <c r="D128" s="52"/>
      <c r="E128" s="63"/>
      <c r="F128" s="79"/>
      <c r="G128" s="63"/>
      <c r="H128" s="107"/>
      <c r="I128" s="85"/>
    </row>
    <row r="129" spans="1:9" s="80" customFormat="1" ht="18.75" customHeight="1" x14ac:dyDescent="0.2">
      <c r="A129" s="147" t="s">
        <v>73</v>
      </c>
      <c r="B129" s="148" t="s">
        <v>434</v>
      </c>
      <c r="C129" s="149"/>
      <c r="D129" s="150"/>
      <c r="E129" s="150"/>
      <c r="F129" s="150"/>
      <c r="G129" s="156">
        <f>SUM(G130:G136)</f>
        <v>6714.3281809999999</v>
      </c>
      <c r="H129" s="150"/>
      <c r="I129" s="85"/>
    </row>
    <row r="130" spans="1:9" s="80" customFormat="1" ht="25.5" x14ac:dyDescent="0.2">
      <c r="A130" s="113" t="s">
        <v>109</v>
      </c>
      <c r="B130" s="50" t="s">
        <v>438</v>
      </c>
      <c r="C130" s="53" t="s">
        <v>2</v>
      </c>
      <c r="D130" s="52">
        <f>2.5+2.5+2.5</f>
        <v>7.5</v>
      </c>
      <c r="E130" s="52">
        <v>19.510000000000002</v>
      </c>
      <c r="F130" s="79">
        <f>E130*(1+$H$7)</f>
        <v>23.478334000000004</v>
      </c>
      <c r="G130" s="79">
        <f>F130*D130</f>
        <v>176.08750500000002</v>
      </c>
      <c r="H130" s="107" t="s">
        <v>449</v>
      </c>
      <c r="I130" s="85"/>
    </row>
    <row r="131" spans="1:9" s="80" customFormat="1" ht="18.75" customHeight="1" x14ac:dyDescent="0.2">
      <c r="A131" s="113" t="s">
        <v>110</v>
      </c>
      <c r="B131" s="50" t="s">
        <v>457</v>
      </c>
      <c r="C131" s="53" t="s">
        <v>41</v>
      </c>
      <c r="D131" s="52">
        <v>1</v>
      </c>
      <c r="E131" s="52">
        <v>862.9</v>
      </c>
      <c r="F131" s="79">
        <f>E131*(1+$H$7)</f>
        <v>1038.4138599999999</v>
      </c>
      <c r="G131" s="79">
        <f t="shared" ref="G131:G136" si="25">F131*D131</f>
        <v>1038.4138599999999</v>
      </c>
      <c r="H131" s="107" t="s">
        <v>450</v>
      </c>
      <c r="I131" s="85"/>
    </row>
    <row r="132" spans="1:9" s="80" customFormat="1" ht="18.75" customHeight="1" x14ac:dyDescent="0.2">
      <c r="A132" s="113" t="s">
        <v>445</v>
      </c>
      <c r="B132" s="50" t="s">
        <v>435</v>
      </c>
      <c r="C132" s="53" t="s">
        <v>41</v>
      </c>
      <c r="D132" s="52">
        <v>4</v>
      </c>
      <c r="E132" s="52">
        <v>102.28</v>
      </c>
      <c r="F132" s="79">
        <f t="shared" ref="F132:F136" si="26">E132*(1+$H$7)</f>
        <v>123.083752</v>
      </c>
      <c r="G132" s="79">
        <f t="shared" si="25"/>
        <v>492.33500800000002</v>
      </c>
      <c r="H132" s="107" t="s">
        <v>451</v>
      </c>
      <c r="I132" s="85"/>
    </row>
    <row r="133" spans="1:9" s="80" customFormat="1" ht="25.5" x14ac:dyDescent="0.2">
      <c r="A133" s="113" t="s">
        <v>446</v>
      </c>
      <c r="B133" s="50" t="s">
        <v>439</v>
      </c>
      <c r="C133" s="53" t="s">
        <v>2</v>
      </c>
      <c r="D133" s="52">
        <v>350</v>
      </c>
      <c r="E133" s="52">
        <v>4.7</v>
      </c>
      <c r="F133" s="79">
        <f t="shared" si="26"/>
        <v>5.6559800000000005</v>
      </c>
      <c r="G133" s="79">
        <f t="shared" si="25"/>
        <v>1979.5930000000001</v>
      </c>
      <c r="H133" s="107" t="s">
        <v>452</v>
      </c>
      <c r="I133" s="85"/>
    </row>
    <row r="134" spans="1:9" s="80" customFormat="1" x14ac:dyDescent="0.2">
      <c r="A134" s="113" t="s">
        <v>437</v>
      </c>
      <c r="B134" s="50" t="s">
        <v>456</v>
      </c>
      <c r="C134" s="53" t="s">
        <v>442</v>
      </c>
      <c r="D134" s="52">
        <v>7</v>
      </c>
      <c r="E134" s="52">
        <v>183.54</v>
      </c>
      <c r="F134" s="79">
        <f t="shared" si="26"/>
        <v>220.87203600000001</v>
      </c>
      <c r="G134" s="79">
        <f t="shared" si="25"/>
        <v>1546.1042520000001</v>
      </c>
      <c r="H134" s="107" t="s">
        <v>455</v>
      </c>
      <c r="I134" s="85"/>
    </row>
    <row r="135" spans="1:9" s="80" customFormat="1" ht="26.25" customHeight="1" x14ac:dyDescent="0.2">
      <c r="A135" s="113" t="s">
        <v>447</v>
      </c>
      <c r="B135" s="50" t="s">
        <v>440</v>
      </c>
      <c r="C135" s="53" t="s">
        <v>442</v>
      </c>
      <c r="D135" s="52">
        <v>33</v>
      </c>
      <c r="E135" s="52">
        <v>21.3</v>
      </c>
      <c r="F135" s="79">
        <f t="shared" si="26"/>
        <v>25.63242</v>
      </c>
      <c r="G135" s="79">
        <f t="shared" si="25"/>
        <v>845.86986000000002</v>
      </c>
      <c r="H135" s="107" t="s">
        <v>453</v>
      </c>
      <c r="I135" s="85"/>
    </row>
    <row r="136" spans="1:9" s="80" customFormat="1" ht="18.75" customHeight="1" x14ac:dyDescent="0.2">
      <c r="A136" s="113" t="s">
        <v>448</v>
      </c>
      <c r="B136" s="50" t="s">
        <v>441</v>
      </c>
      <c r="C136" s="53" t="s">
        <v>442</v>
      </c>
      <c r="D136" s="52">
        <v>22</v>
      </c>
      <c r="E136" s="52">
        <v>24.02</v>
      </c>
      <c r="F136" s="79">
        <f t="shared" si="26"/>
        <v>28.905667999999999</v>
      </c>
      <c r="G136" s="79">
        <f t="shared" si="25"/>
        <v>635.92469599999993</v>
      </c>
      <c r="H136" s="107" t="s">
        <v>454</v>
      </c>
      <c r="I136" s="85"/>
    </row>
    <row r="137" spans="1:9" s="80" customFormat="1" ht="18.75" customHeight="1" x14ac:dyDescent="0.2">
      <c r="A137" s="113"/>
      <c r="B137" s="78"/>
      <c r="C137" s="53"/>
      <c r="D137" s="52"/>
      <c r="E137" s="63"/>
      <c r="F137" s="79"/>
      <c r="G137" s="63"/>
      <c r="H137" s="107"/>
      <c r="I137" s="85"/>
    </row>
    <row r="138" spans="1:9" s="80" customFormat="1" x14ac:dyDescent="0.2">
      <c r="A138" s="147" t="s">
        <v>74</v>
      </c>
      <c r="B138" s="168" t="s">
        <v>58</v>
      </c>
      <c r="C138" s="169"/>
      <c r="D138" s="170"/>
      <c r="E138" s="160"/>
      <c r="F138" s="159"/>
      <c r="G138" s="156">
        <f>SUM(G139:G140)</f>
        <v>2493.03419992</v>
      </c>
      <c r="H138" s="154"/>
      <c r="I138" s="2"/>
    </row>
    <row r="139" spans="1:9" s="2" customFormat="1" x14ac:dyDescent="0.2">
      <c r="A139" s="113" t="s">
        <v>75</v>
      </c>
      <c r="B139" s="78" t="s">
        <v>325</v>
      </c>
      <c r="C139" s="51" t="s">
        <v>1</v>
      </c>
      <c r="D139" s="52">
        <f>'Memorial de Cálculo'!D139</f>
        <v>123.46</v>
      </c>
      <c r="E139" s="63">
        <v>3.83</v>
      </c>
      <c r="F139" s="79">
        <f>E139*(1+$H$7)</f>
        <v>4.6090220000000004</v>
      </c>
      <c r="G139" s="63">
        <f t="shared" si="24"/>
        <v>569.02985611999998</v>
      </c>
      <c r="H139" s="107" t="s">
        <v>111</v>
      </c>
      <c r="I139" s="85"/>
    </row>
    <row r="140" spans="1:9" s="2" customFormat="1" x14ac:dyDescent="0.2">
      <c r="A140" s="113" t="s">
        <v>443</v>
      </c>
      <c r="B140" s="78" t="s">
        <v>326</v>
      </c>
      <c r="C140" s="51" t="s">
        <v>1</v>
      </c>
      <c r="D140" s="52">
        <f>'Memorial de Cálculo'!D140</f>
        <v>123.46</v>
      </c>
      <c r="E140" s="63">
        <v>12.95</v>
      </c>
      <c r="F140" s="79">
        <f t="shared" ref="F140" si="27">E140*(1+$H$7)</f>
        <v>15.58403</v>
      </c>
      <c r="G140" s="63">
        <f t="shared" si="24"/>
        <v>1924.0043438</v>
      </c>
      <c r="H140" s="107" t="s">
        <v>112</v>
      </c>
      <c r="I140" s="85"/>
    </row>
    <row r="141" spans="1:9" s="2" customFormat="1" x14ac:dyDescent="0.2">
      <c r="A141" s="113"/>
      <c r="B141" s="78"/>
      <c r="C141" s="53"/>
      <c r="D141" s="52"/>
      <c r="E141" s="63"/>
      <c r="F141" s="79"/>
      <c r="G141" s="63"/>
      <c r="H141" s="107"/>
      <c r="I141" s="85"/>
    </row>
    <row r="142" spans="1:9" s="2" customFormat="1" x14ac:dyDescent="0.2">
      <c r="A142" s="147" t="s">
        <v>463</v>
      </c>
      <c r="B142" s="168" t="s">
        <v>143</v>
      </c>
      <c r="C142" s="169"/>
      <c r="D142" s="170"/>
      <c r="E142" s="160"/>
      <c r="F142" s="159"/>
      <c r="G142" s="156">
        <f>G143</f>
        <v>240.40682820000001</v>
      </c>
      <c r="H142" s="154"/>
      <c r="I142" s="85"/>
    </row>
    <row r="143" spans="1:9" s="2" customFormat="1" x14ac:dyDescent="0.2">
      <c r="A143" s="117" t="s">
        <v>464</v>
      </c>
      <c r="B143" s="91" t="s">
        <v>144</v>
      </c>
      <c r="C143" s="90" t="s">
        <v>1</v>
      </c>
      <c r="D143" s="89">
        <v>26.46</v>
      </c>
      <c r="E143" s="186">
        <v>7.55</v>
      </c>
      <c r="F143" s="99">
        <f>E143*(1+$H$7)</f>
        <v>9.0856700000000004</v>
      </c>
      <c r="G143" s="186">
        <f t="shared" si="24"/>
        <v>240.40682820000001</v>
      </c>
      <c r="H143" s="187" t="s">
        <v>145</v>
      </c>
      <c r="I143" s="85"/>
    </row>
    <row r="144" spans="1:9" s="2" customFormat="1" x14ac:dyDescent="0.2">
      <c r="A144" s="111"/>
      <c r="B144" s="92"/>
      <c r="C144" s="93"/>
      <c r="D144" s="85"/>
      <c r="E144" s="94"/>
      <c r="F144" s="95"/>
      <c r="G144" s="94"/>
      <c r="H144" s="118"/>
      <c r="I144" s="85"/>
    </row>
    <row r="145" spans="1:9" s="2" customFormat="1" ht="15.75" customHeight="1" thickBot="1" x14ac:dyDescent="0.25">
      <c r="A145" s="273" t="s">
        <v>345</v>
      </c>
      <c r="B145" s="274"/>
      <c r="C145" s="274"/>
      <c r="D145" s="274"/>
      <c r="E145" s="274"/>
      <c r="F145" s="274"/>
      <c r="G145" s="275">
        <f>SUM(G10,G26,G41,G59,G64,G71,G81,G89,G138,G118,G142,G97,G18,G129)</f>
        <v>129156.67098950001</v>
      </c>
      <c r="H145" s="276"/>
      <c r="I145" s="85"/>
    </row>
    <row r="146" spans="1:9" s="2" customFormat="1" x14ac:dyDescent="0.2">
      <c r="A146" s="25"/>
      <c r="B146" s="26"/>
      <c r="C146" s="27"/>
      <c r="D146" s="28"/>
      <c r="E146" s="27"/>
      <c r="F146" s="27"/>
      <c r="G146" s="29"/>
      <c r="H146" s="30"/>
      <c r="I146" s="7"/>
    </row>
    <row r="147" spans="1:9" s="2" customFormat="1" x14ac:dyDescent="0.2">
      <c r="A147" s="31"/>
      <c r="B147" s="4" t="s">
        <v>458</v>
      </c>
      <c r="C147" s="5"/>
      <c r="D147" s="6"/>
      <c r="E147" s="5"/>
      <c r="F147" s="5"/>
      <c r="G147" s="7"/>
      <c r="H147" s="32"/>
      <c r="I147" s="7"/>
    </row>
    <row r="148" spans="1:9" x14ac:dyDescent="0.2">
      <c r="A148" s="31"/>
      <c r="B148" s="4"/>
      <c r="C148" s="5"/>
      <c r="D148" s="6"/>
      <c r="E148" s="5"/>
      <c r="F148" s="5"/>
      <c r="G148" s="7"/>
      <c r="H148" s="32"/>
      <c r="I148" s="2"/>
    </row>
    <row r="149" spans="1:9" x14ac:dyDescent="0.2">
      <c r="A149" s="31"/>
      <c r="B149" s="4"/>
      <c r="C149" s="5"/>
      <c r="D149" s="6"/>
      <c r="E149" s="5"/>
      <c r="F149" s="5"/>
      <c r="G149" s="7"/>
      <c r="H149" s="32"/>
      <c r="I149" s="2"/>
    </row>
    <row r="150" spans="1:9" x14ac:dyDescent="0.2">
      <c r="A150" s="33"/>
      <c r="B150" s="8" t="s">
        <v>46</v>
      </c>
      <c r="C150" s="5"/>
      <c r="D150" s="6"/>
      <c r="E150" s="5"/>
      <c r="F150" s="5"/>
      <c r="G150" s="7"/>
      <c r="H150" s="32"/>
      <c r="I150" s="2"/>
    </row>
    <row r="151" spans="1:9" x14ac:dyDescent="0.2">
      <c r="A151" s="33"/>
      <c r="B151" s="8" t="s">
        <v>461</v>
      </c>
      <c r="C151" s="5"/>
      <c r="D151" s="268" t="s">
        <v>356</v>
      </c>
      <c r="E151" s="268"/>
      <c r="F151" s="268"/>
      <c r="G151" s="7"/>
      <c r="H151" s="32"/>
      <c r="I151" s="2"/>
    </row>
    <row r="152" spans="1:9" x14ac:dyDescent="0.2">
      <c r="A152" s="33"/>
      <c r="B152" s="8" t="s">
        <v>462</v>
      </c>
      <c r="C152" s="5"/>
      <c r="D152" s="266" t="s">
        <v>357</v>
      </c>
      <c r="E152" s="266"/>
      <c r="F152" s="266"/>
      <c r="G152" s="7"/>
      <c r="H152" s="32"/>
      <c r="I152" s="2"/>
    </row>
    <row r="153" spans="1:9" ht="13.5" thickBot="1" x14ac:dyDescent="0.25">
      <c r="A153" s="34"/>
      <c r="B153" s="9"/>
      <c r="C153" s="3"/>
      <c r="D153" s="267"/>
      <c r="E153" s="267"/>
      <c r="F153" s="267"/>
      <c r="G153" s="3"/>
      <c r="H153" s="35"/>
      <c r="I153" s="2"/>
    </row>
    <row r="154" spans="1:9" x14ac:dyDescent="0.2">
      <c r="A154" s="8"/>
      <c r="B154" s="4"/>
      <c r="C154" s="5"/>
      <c r="D154" s="6"/>
      <c r="E154" s="8"/>
      <c r="F154" s="8"/>
      <c r="G154" s="7"/>
      <c r="H154" s="2"/>
      <c r="I154" s="2"/>
    </row>
    <row r="155" spans="1:9" x14ac:dyDescent="0.2">
      <c r="A155" s="8"/>
      <c r="B155" s="4"/>
      <c r="C155" s="5"/>
      <c r="D155" s="6"/>
      <c r="E155" s="8"/>
      <c r="F155" s="8"/>
      <c r="G155" s="7"/>
      <c r="H155" s="2"/>
      <c r="I155" s="2"/>
    </row>
    <row r="156" spans="1:9" x14ac:dyDescent="0.2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">
      <c r="A158" s="47"/>
      <c r="B158" s="47"/>
      <c r="C158" s="47"/>
      <c r="D158" s="47"/>
      <c r="E158" s="47"/>
      <c r="F158" s="47"/>
      <c r="G158" s="47"/>
      <c r="H158" s="47"/>
    </row>
    <row r="159" spans="1:9" x14ac:dyDescent="0.2">
      <c r="A159" s="47"/>
      <c r="B159" s="47"/>
      <c r="C159" s="47"/>
      <c r="D159" s="47"/>
      <c r="E159" s="47"/>
      <c r="F159" s="47"/>
      <c r="G159" s="47"/>
      <c r="H159" s="47"/>
    </row>
    <row r="160" spans="1:9" x14ac:dyDescent="0.2">
      <c r="A160" s="47"/>
      <c r="B160" s="47"/>
      <c r="C160" s="47"/>
      <c r="D160" s="47"/>
      <c r="E160" s="47"/>
      <c r="F160" s="47"/>
      <c r="G160" s="47"/>
      <c r="H160" s="47"/>
    </row>
  </sheetData>
  <mergeCells count="20">
    <mergeCell ref="A7:B7"/>
    <mergeCell ref="A8:A9"/>
    <mergeCell ref="B8:B9"/>
    <mergeCell ref="C8:C9"/>
    <mergeCell ref="D8:D9"/>
    <mergeCell ref="A2:B3"/>
    <mergeCell ref="C2:H3"/>
    <mergeCell ref="A5:B5"/>
    <mergeCell ref="C5:H5"/>
    <mergeCell ref="C6:H6"/>
    <mergeCell ref="A6:B6"/>
    <mergeCell ref="G8:G9"/>
    <mergeCell ref="H8:H9"/>
    <mergeCell ref="A145:F145"/>
    <mergeCell ref="G145:H145"/>
    <mergeCell ref="D153:F153"/>
    <mergeCell ref="D152:F152"/>
    <mergeCell ref="D151:F151"/>
    <mergeCell ref="E8:E9"/>
    <mergeCell ref="F8:F9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landscape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workbookViewId="0">
      <selection activeCell="R16" sqref="R16"/>
    </sheetView>
  </sheetViews>
  <sheetFormatPr defaultColWidth="11.42578125" defaultRowHeight="12.75" x14ac:dyDescent="0.2"/>
  <cols>
    <col min="1" max="1" width="2.7109375" style="1" customWidth="1"/>
    <col min="2" max="2" width="37" style="1" customWidth="1"/>
    <col min="3" max="3" width="9" style="1" customWidth="1"/>
    <col min="4" max="4" width="6.85546875" style="1" customWidth="1"/>
    <col min="5" max="5" width="10.140625" style="1" customWidth="1"/>
    <col min="6" max="6" width="6.85546875" style="1" customWidth="1"/>
    <col min="7" max="7" width="11" style="1" bestFit="1" customWidth="1"/>
    <col min="8" max="8" width="5.85546875" style="1" customWidth="1"/>
    <col min="9" max="9" width="11.28515625" style="1" customWidth="1"/>
    <col min="10" max="10" width="5.7109375" style="1" customWidth="1"/>
    <col min="11" max="11" width="10.28515625" style="1" bestFit="1" customWidth="1"/>
    <col min="12" max="12" width="7.28515625" style="1" bestFit="1" customWidth="1"/>
    <col min="13" max="13" width="7.28515625" style="1" customWidth="1"/>
    <col min="14" max="14" width="11" style="1" customWidth="1"/>
    <col min="15" max="16384" width="11.42578125" style="1"/>
  </cols>
  <sheetData>
    <row r="1" spans="1:14" x14ac:dyDescent="0.2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4" ht="12.75" customHeight="1" x14ac:dyDescent="0.2">
      <c r="A2" s="228" t="s">
        <v>165</v>
      </c>
      <c r="B2" s="229"/>
      <c r="C2" s="229"/>
      <c r="D2" s="229"/>
      <c r="E2" s="229"/>
      <c r="F2" s="229" t="s">
        <v>412</v>
      </c>
      <c r="G2" s="229"/>
      <c r="H2" s="229"/>
      <c r="I2" s="229"/>
      <c r="J2" s="229"/>
      <c r="K2" s="229"/>
      <c r="L2" s="229"/>
      <c r="M2" s="229"/>
      <c r="N2" s="230"/>
    </row>
    <row r="3" spans="1:14" ht="12.7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0"/>
    </row>
    <row r="4" spans="1:14" ht="11.45" customHeight="1" thickBot="1" x14ac:dyDescent="0.25">
      <c r="A4" s="133" t="s">
        <v>4</v>
      </c>
      <c r="B4" s="206" t="s">
        <v>4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125"/>
    </row>
    <row r="5" spans="1:14" x14ac:dyDescent="0.2">
      <c r="A5" s="212"/>
      <c r="B5" s="213" t="s">
        <v>413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5"/>
      <c r="N5" s="216"/>
    </row>
    <row r="6" spans="1:14" x14ac:dyDescent="0.2">
      <c r="A6" s="197"/>
      <c r="B6" s="208" t="s">
        <v>414</v>
      </c>
      <c r="C6" s="208"/>
      <c r="D6" s="198"/>
      <c r="E6" s="198"/>
      <c r="F6" s="198"/>
      <c r="G6" s="198"/>
      <c r="H6" s="198"/>
      <c r="I6" s="198"/>
      <c r="J6" s="198"/>
      <c r="K6" s="198"/>
      <c r="L6" s="198"/>
      <c r="M6" s="206"/>
      <c r="N6" s="195"/>
    </row>
    <row r="7" spans="1:14" ht="13.5" thickBot="1" x14ac:dyDescent="0.25">
      <c r="A7" s="217"/>
      <c r="B7" s="218" t="s">
        <v>415</v>
      </c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20"/>
      <c r="N7" s="221"/>
    </row>
    <row r="8" spans="1:14" x14ac:dyDescent="0.2">
      <c r="A8" s="119"/>
      <c r="B8" s="66"/>
      <c r="C8" s="15"/>
      <c r="D8" s="15"/>
      <c r="E8" s="281" t="s">
        <v>13</v>
      </c>
      <c r="F8" s="282"/>
      <c r="G8" s="282"/>
      <c r="H8" s="282"/>
      <c r="I8" s="282"/>
      <c r="J8" s="282"/>
      <c r="K8" s="15"/>
      <c r="L8" s="15"/>
      <c r="M8" s="15"/>
      <c r="N8" s="120"/>
    </row>
    <row r="9" spans="1:14" x14ac:dyDescent="0.2">
      <c r="A9" s="121" t="s">
        <v>4</v>
      </c>
      <c r="B9" s="68" t="s">
        <v>5</v>
      </c>
      <c r="C9" s="65">
        <v>1</v>
      </c>
      <c r="D9" s="69"/>
      <c r="E9" s="65">
        <v>2</v>
      </c>
      <c r="F9" s="69"/>
      <c r="G9" s="65">
        <v>3</v>
      </c>
      <c r="H9" s="69"/>
      <c r="I9" s="65">
        <v>4</v>
      </c>
      <c r="J9" s="69"/>
      <c r="K9" s="65">
        <v>5</v>
      </c>
      <c r="L9" s="69"/>
      <c r="M9" s="16"/>
      <c r="N9" s="122" t="s">
        <v>3</v>
      </c>
    </row>
    <row r="10" spans="1:14" x14ac:dyDescent="0.2">
      <c r="A10" s="123"/>
      <c r="B10" s="67"/>
      <c r="C10" s="70" t="s">
        <v>6</v>
      </c>
      <c r="D10" s="70" t="s">
        <v>7</v>
      </c>
      <c r="E10" s="70" t="s">
        <v>6</v>
      </c>
      <c r="F10" s="70" t="s">
        <v>7</v>
      </c>
      <c r="G10" s="70" t="s">
        <v>6</v>
      </c>
      <c r="H10" s="70" t="s">
        <v>7</v>
      </c>
      <c r="I10" s="70" t="s">
        <v>6</v>
      </c>
      <c r="J10" s="70" t="s">
        <v>7</v>
      </c>
      <c r="K10" s="70" t="s">
        <v>6</v>
      </c>
      <c r="L10" s="70" t="s">
        <v>7</v>
      </c>
      <c r="M10" s="70" t="s">
        <v>7</v>
      </c>
      <c r="N10" s="124" t="s">
        <v>6</v>
      </c>
    </row>
    <row r="11" spans="1:14" x14ac:dyDescent="0.2">
      <c r="A11" s="126">
        <v>1</v>
      </c>
      <c r="B11" s="192" t="str">
        <f>'Orçamento Final'!B10</f>
        <v>SERVIÇOS PRELIMINARES</v>
      </c>
      <c r="C11" s="71">
        <f>N11*D11/100</f>
        <v>3846.4068418600004</v>
      </c>
      <c r="D11" s="71">
        <v>100</v>
      </c>
      <c r="E11" s="71"/>
      <c r="F11" s="71"/>
      <c r="G11" s="71"/>
      <c r="H11" s="71"/>
      <c r="I11" s="71"/>
      <c r="J11" s="71"/>
      <c r="K11" s="71"/>
      <c r="L11" s="71"/>
      <c r="M11" s="24">
        <f>(N11/N26*10000)/100</f>
        <v>2.9780938238743393</v>
      </c>
      <c r="N11" s="127">
        <f>'Orçamento Final'!G10</f>
        <v>3846.40684186</v>
      </c>
    </row>
    <row r="12" spans="1:14" x14ac:dyDescent="0.2">
      <c r="A12" s="126">
        <v>2</v>
      </c>
      <c r="B12" s="192" t="str">
        <f>'Orçamento Final'!B18</f>
        <v>REMOÇÕES E DEMOLIÇÕES</v>
      </c>
      <c r="C12" s="71">
        <f>N12*D12/100</f>
        <v>3034.2574532600001</v>
      </c>
      <c r="D12" s="71">
        <v>100</v>
      </c>
      <c r="E12" s="71"/>
      <c r="F12" s="71"/>
      <c r="G12" s="71"/>
      <c r="H12" s="71"/>
      <c r="I12" s="71"/>
      <c r="J12" s="71"/>
      <c r="K12" s="71"/>
      <c r="L12" s="71"/>
      <c r="M12" s="24">
        <f>(N12/N26*10000)/100</f>
        <v>2.3492843459140218</v>
      </c>
      <c r="N12" s="127">
        <f>'Orçamento Final'!G18</f>
        <v>3034.2574532600001</v>
      </c>
    </row>
    <row r="13" spans="1:14" x14ac:dyDescent="0.2">
      <c r="A13" s="126">
        <v>3</v>
      </c>
      <c r="B13" s="193" t="str">
        <f>'Orçamento Final'!B26</f>
        <v>INFRAESTRUTURA</v>
      </c>
      <c r="C13" s="74">
        <f>N13*D13/100</f>
        <v>8446.0778221599994</v>
      </c>
      <c r="D13" s="71">
        <v>100</v>
      </c>
      <c r="E13" s="71"/>
      <c r="F13" s="71"/>
      <c r="G13" s="71"/>
      <c r="H13" s="71"/>
      <c r="I13" s="71"/>
      <c r="J13" s="71"/>
      <c r="K13" s="71"/>
      <c r="L13" s="71"/>
      <c r="M13" s="24">
        <f>(N13/N26*10000)/100</f>
        <v>6.539405016754138</v>
      </c>
      <c r="N13" s="127">
        <f>'Orçamento Final'!G26</f>
        <v>8446.0778221599994</v>
      </c>
    </row>
    <row r="14" spans="1:14" x14ac:dyDescent="0.2">
      <c r="A14" s="126">
        <v>4</v>
      </c>
      <c r="B14" s="193" t="str">
        <f>'Orçamento Final'!B41</f>
        <v>SUPRAESTRUTURA</v>
      </c>
      <c r="C14" s="74">
        <f>N14*D14/100</f>
        <v>7796.2263584700013</v>
      </c>
      <c r="D14" s="71">
        <v>50</v>
      </c>
      <c r="E14" s="71">
        <f>N14*F14/100</f>
        <v>7796.2263584700013</v>
      </c>
      <c r="F14" s="71">
        <v>50</v>
      </c>
      <c r="G14" s="71"/>
      <c r="H14" s="71"/>
      <c r="I14" s="71"/>
      <c r="J14" s="71"/>
      <c r="K14" s="71"/>
      <c r="L14" s="71"/>
      <c r="M14" s="24">
        <f>(N14/N26*10000)/100</f>
        <v>12.072510538931139</v>
      </c>
      <c r="N14" s="127">
        <f>'Orçamento Final'!G41</f>
        <v>15592.452716940004</v>
      </c>
    </row>
    <row r="15" spans="1:14" x14ac:dyDescent="0.2">
      <c r="A15" s="126">
        <v>5</v>
      </c>
      <c r="B15" s="193" t="str">
        <f>'Orçamento Final'!B59</f>
        <v>PAREDES E DIVISÓRIAS</v>
      </c>
      <c r="C15" s="74"/>
      <c r="D15" s="71"/>
      <c r="E15" s="71">
        <f>N15*F15/100</f>
        <v>6982.2120247879993</v>
      </c>
      <c r="F15" s="71">
        <v>70</v>
      </c>
      <c r="G15" s="71">
        <f>N15*H15/100</f>
        <v>2992.3765820519998</v>
      </c>
      <c r="H15" s="71">
        <v>30</v>
      </c>
      <c r="I15" s="196"/>
      <c r="K15" s="196"/>
      <c r="L15" s="196"/>
      <c r="M15" s="24">
        <f>(N15/N26*10000)/100</f>
        <v>7.7228597875915366</v>
      </c>
      <c r="N15" s="127">
        <f>'Orçamento Final'!G59</f>
        <v>9974.5886068399996</v>
      </c>
    </row>
    <row r="16" spans="1:14" x14ac:dyDescent="0.2">
      <c r="A16" s="126">
        <v>6</v>
      </c>
      <c r="B16" s="194" t="str">
        <f>'Orçamento Final'!B64</f>
        <v>COBERTURA</v>
      </c>
      <c r="C16" s="71"/>
      <c r="D16" s="71"/>
      <c r="E16" s="71"/>
      <c r="F16" s="71"/>
      <c r="G16" s="71">
        <f>N16*H16/100</f>
        <v>14544.593009320002</v>
      </c>
      <c r="H16" s="71">
        <v>50</v>
      </c>
      <c r="I16" s="71">
        <f>N16*J16/100</f>
        <v>14544.593009320002</v>
      </c>
      <c r="J16" s="71">
        <v>50</v>
      </c>
      <c r="K16" s="196"/>
      <c r="L16" s="196"/>
      <c r="M16" s="24">
        <f>(N16/N26*10000)/100</f>
        <v>22.522403059618078</v>
      </c>
      <c r="N16" s="127">
        <f>'Orçamento Final'!G64</f>
        <v>29089.186018640004</v>
      </c>
    </row>
    <row r="17" spans="1:14" x14ac:dyDescent="0.2">
      <c r="A17" s="126">
        <v>7</v>
      </c>
      <c r="B17" s="194" t="str">
        <f>'Orçamento Final'!B71</f>
        <v>ESQUADRIAS E VIDROS</v>
      </c>
      <c r="C17" s="71"/>
      <c r="D17" s="71"/>
      <c r="E17" s="71"/>
      <c r="F17" s="71"/>
      <c r="G17" s="71"/>
      <c r="H17" s="71"/>
      <c r="I17" s="71"/>
      <c r="J17" s="71"/>
      <c r="K17" s="71">
        <f>N17*L17/100</f>
        <v>6585.8690818799987</v>
      </c>
      <c r="L17" s="71">
        <v>100</v>
      </c>
      <c r="M17" s="24">
        <f>(N17/N26*10000)/100</f>
        <v>5.0991319545665652</v>
      </c>
      <c r="N17" s="127">
        <f>'Orçamento Final'!G71</f>
        <v>6585.8690818799987</v>
      </c>
    </row>
    <row r="18" spans="1:14" x14ac:dyDescent="0.2">
      <c r="A18" s="126">
        <v>8</v>
      </c>
      <c r="B18" s="192" t="str">
        <f>'Orçamento Final'!B81</f>
        <v>REVESTIMENTO INTERNO/EXTERNO</v>
      </c>
      <c r="C18" s="71"/>
      <c r="D18" s="71"/>
      <c r="E18" s="71"/>
      <c r="F18" s="71"/>
      <c r="G18" s="71">
        <f>N18*H18/100</f>
        <v>6193.7077373600005</v>
      </c>
      <c r="H18" s="71">
        <v>50</v>
      </c>
      <c r="I18" s="71">
        <f>N18*J18/100</f>
        <v>6193.7077373600005</v>
      </c>
      <c r="J18" s="71">
        <v>50</v>
      </c>
      <c r="K18" s="196"/>
      <c r="L18" s="196"/>
      <c r="M18" s="24">
        <f>(N18/N26*10000)/100</f>
        <v>9.5909993497177215</v>
      </c>
      <c r="N18" s="127">
        <f>'Orçamento Final'!G81</f>
        <v>12387.415474720001</v>
      </c>
    </row>
    <row r="19" spans="1:14" x14ac:dyDescent="0.2">
      <c r="A19" s="126">
        <v>9</v>
      </c>
      <c r="B19" s="192" t="str">
        <f>'Orçamento Final'!B89</f>
        <v>PAVIMENTAÇÕES</v>
      </c>
      <c r="C19" s="71"/>
      <c r="D19" s="71"/>
      <c r="F19" s="196"/>
      <c r="G19" s="71"/>
      <c r="H19" s="71"/>
      <c r="I19" s="71"/>
      <c r="J19" s="71"/>
      <c r="K19" s="71">
        <f>N19*L19/100</f>
        <v>8003.2776463199998</v>
      </c>
      <c r="L19" s="71">
        <v>100</v>
      </c>
      <c r="M19" s="24">
        <f>(N19/N26*10000)/100</f>
        <v>6.1965654464496378</v>
      </c>
      <c r="N19" s="127">
        <f>'Orçamento Final'!G89</f>
        <v>8003.2776463199998</v>
      </c>
    </row>
    <row r="20" spans="1:14" x14ac:dyDescent="0.2">
      <c r="A20" s="126">
        <v>10</v>
      </c>
      <c r="B20" s="192" t="str">
        <f>'Orçamento Final'!B97</f>
        <v xml:space="preserve">INSTALAÇÕES HIDROSSANITÁRIAS </v>
      </c>
      <c r="C20" s="71"/>
      <c r="D20" s="71"/>
      <c r="E20" s="71">
        <f>N20*F20/100</f>
        <v>10079.925097000001</v>
      </c>
      <c r="F20" s="71">
        <v>50</v>
      </c>
      <c r="G20" s="71"/>
      <c r="H20" s="71"/>
      <c r="I20" s="71">
        <f>N20*J20/100</f>
        <v>10079.925097000001</v>
      </c>
      <c r="J20" s="71">
        <v>50</v>
      </c>
      <c r="K20" s="196"/>
      <c r="L20" s="196"/>
      <c r="M20" s="24">
        <f>(N20/N26*10000)/100</f>
        <v>15.608833860110044</v>
      </c>
      <c r="N20" s="127">
        <f>'Orçamento Final'!G97</f>
        <v>20159.850194000002</v>
      </c>
    </row>
    <row r="21" spans="1:14" x14ac:dyDescent="0.2">
      <c r="A21" s="126">
        <v>11</v>
      </c>
      <c r="B21" s="192" t="str">
        <f>'Orçamento Final'!B118</f>
        <v>INSTALAÇÃO ELÉTRICA</v>
      </c>
      <c r="C21" s="71"/>
      <c r="D21" s="71"/>
      <c r="E21" s="71"/>
      <c r="F21" s="71"/>
      <c r="G21" s="71"/>
      <c r="H21" s="71"/>
      <c r="I21" s="71"/>
      <c r="J21" s="71"/>
      <c r="K21" s="71">
        <f>N21*L21/100</f>
        <v>2589.51992376</v>
      </c>
      <c r="L21" s="71">
        <v>100</v>
      </c>
      <c r="M21" s="24">
        <f>(N21/$N$26*10000)/100</f>
        <v>2.0049447728259575</v>
      </c>
      <c r="N21" s="127">
        <f>'Orçamento Final'!G118</f>
        <v>2589.51992376</v>
      </c>
    </row>
    <row r="22" spans="1:14" x14ac:dyDescent="0.2">
      <c r="A22" s="126">
        <v>12</v>
      </c>
      <c r="B22" s="192" t="str">
        <f>'Orçamento Final'!B129</f>
        <v>PREVENÇÃO DE INCÊNDIOS</v>
      </c>
      <c r="C22" s="71"/>
      <c r="D22" s="71"/>
      <c r="E22" s="71"/>
      <c r="F22" s="71"/>
      <c r="G22" s="71"/>
      <c r="H22" s="71"/>
      <c r="I22" s="71"/>
      <c r="J22" s="71"/>
      <c r="K22" s="71">
        <f>N22*L22/100</f>
        <v>6714.3281810000008</v>
      </c>
      <c r="L22" s="71">
        <v>100</v>
      </c>
      <c r="M22" s="24">
        <f>(N22/$N$26*10000)/100</f>
        <v>5.1985918571297427</v>
      </c>
      <c r="N22" s="127">
        <f>'Orçamento Final'!G129</f>
        <v>6714.3281809999999</v>
      </c>
    </row>
    <row r="23" spans="1:14" x14ac:dyDescent="0.2">
      <c r="A23" s="126">
        <v>13</v>
      </c>
      <c r="B23" s="192" t="str">
        <f>'Orçamento Final'!B138</f>
        <v>PINTURA</v>
      </c>
      <c r="C23" s="74"/>
      <c r="D23" s="71"/>
      <c r="E23" s="71"/>
      <c r="F23" s="71"/>
      <c r="G23" s="71"/>
      <c r="H23" s="71"/>
      <c r="I23" s="71"/>
      <c r="J23" s="71"/>
      <c r="K23" s="71">
        <f>N23*L23/100</f>
        <v>2493.03419992</v>
      </c>
      <c r="L23" s="71">
        <v>100</v>
      </c>
      <c r="M23" s="24">
        <f>(N23/N26*10000)/100</f>
        <v>1.9302403668507957</v>
      </c>
      <c r="N23" s="127">
        <f>'Orçamento Final'!G138</f>
        <v>2493.03419992</v>
      </c>
    </row>
    <row r="24" spans="1:14" x14ac:dyDescent="0.2">
      <c r="A24" s="126">
        <v>14</v>
      </c>
      <c r="B24" s="192" t="str">
        <f>'Orçamento Final'!B142</f>
        <v>SERVIÇOS DIVERSOS</v>
      </c>
      <c r="C24" s="71"/>
      <c r="D24" s="71"/>
      <c r="E24" s="71"/>
      <c r="F24" s="71"/>
      <c r="G24" s="71"/>
      <c r="H24" s="71"/>
      <c r="I24" s="71"/>
      <c r="J24" s="71"/>
      <c r="K24" s="71">
        <f>N24*L24/100</f>
        <v>240.40682820000001</v>
      </c>
      <c r="L24" s="71">
        <v>100</v>
      </c>
      <c r="M24" s="24">
        <f>(N24/N26*10000)/100</f>
        <v>0.18613581966629064</v>
      </c>
      <c r="N24" s="127">
        <f>'Orçamento Final'!G142</f>
        <v>240.40682820000001</v>
      </c>
    </row>
    <row r="25" spans="1:14" x14ac:dyDescent="0.2">
      <c r="A25" s="128"/>
      <c r="B25" s="11"/>
      <c r="C25" s="71"/>
      <c r="D25" s="12"/>
      <c r="E25" s="13"/>
      <c r="F25" s="12"/>
      <c r="G25" s="13"/>
      <c r="H25" s="12"/>
      <c r="I25" s="13"/>
      <c r="J25" s="12"/>
      <c r="K25" s="12"/>
      <c r="L25" s="12"/>
      <c r="M25" s="24"/>
      <c r="N25" s="127"/>
    </row>
    <row r="26" spans="1:14" x14ac:dyDescent="0.2">
      <c r="A26" s="126"/>
      <c r="B26" s="199" t="s">
        <v>9</v>
      </c>
      <c r="C26" s="73">
        <f>SUM(C11:C25)</f>
        <v>23122.96847575</v>
      </c>
      <c r="D26" s="75"/>
      <c r="E26" s="73">
        <f>SUM(E11:E25)</f>
        <v>24858.363480258002</v>
      </c>
      <c r="F26" s="75"/>
      <c r="G26" s="73">
        <f>SUM(G11:G25)</f>
        <v>23730.677328732003</v>
      </c>
      <c r="H26" s="75"/>
      <c r="I26" s="73">
        <f>SUM(I11:I25)</f>
        <v>30818.225843680004</v>
      </c>
      <c r="J26" s="75"/>
      <c r="K26" s="73">
        <f>SUM(K11:K25)</f>
        <v>26626.435861079997</v>
      </c>
      <c r="L26" s="76"/>
      <c r="M26" s="72">
        <f>SUM(M11:M25)</f>
        <v>100</v>
      </c>
      <c r="N26" s="129">
        <f>SUM(N11:N25)</f>
        <v>129156.67098949999</v>
      </c>
    </row>
    <row r="27" spans="1:14" x14ac:dyDescent="0.2">
      <c r="A27" s="126" t="s">
        <v>4</v>
      </c>
      <c r="B27" s="199" t="s">
        <v>10</v>
      </c>
      <c r="C27" s="73">
        <f>+C26</f>
        <v>23122.96847575</v>
      </c>
      <c r="D27" s="75"/>
      <c r="E27" s="73">
        <f>E26+C27</f>
        <v>47981.331956007998</v>
      </c>
      <c r="F27" s="75"/>
      <c r="G27" s="73">
        <f>G26+E27</f>
        <v>71712.009284739994</v>
      </c>
      <c r="H27" s="75"/>
      <c r="I27" s="73">
        <f>I26+G27</f>
        <v>102530.23512842</v>
      </c>
      <c r="J27" s="75"/>
      <c r="K27" s="73">
        <f>K26+I27</f>
        <v>129156.67098949999</v>
      </c>
      <c r="L27" s="76"/>
      <c r="M27" s="14"/>
      <c r="N27" s="130"/>
    </row>
    <row r="28" spans="1:14" x14ac:dyDescent="0.2">
      <c r="A28" s="126" t="s">
        <v>4</v>
      </c>
      <c r="B28" s="199" t="s">
        <v>11</v>
      </c>
      <c r="C28" s="73">
        <f>(C26/N26*10000)/100</f>
        <v>17.903038456008069</v>
      </c>
      <c r="D28" s="75"/>
      <c r="E28" s="73">
        <f>(E26/N26*10000)/100</f>
        <v>19.246674050834667</v>
      </c>
      <c r="F28" s="75"/>
      <c r="G28" s="73">
        <f>(G26/N26*10000)/100</f>
        <v>18.37355914094536</v>
      </c>
      <c r="H28" s="75"/>
      <c r="I28" s="73">
        <f>(I26/N26*10000)/100</f>
        <v>23.861118134722926</v>
      </c>
      <c r="J28" s="75"/>
      <c r="K28" s="73">
        <f>(K26/N26*10000)/100</f>
        <v>20.615610217488989</v>
      </c>
      <c r="L28" s="76"/>
      <c r="M28" s="14"/>
      <c r="N28" s="130"/>
    </row>
    <row r="29" spans="1:14" x14ac:dyDescent="0.2">
      <c r="A29" s="131"/>
      <c r="B29" s="77" t="s">
        <v>12</v>
      </c>
      <c r="C29" s="73">
        <f>+C28</f>
        <v>17.903038456008069</v>
      </c>
      <c r="D29" s="75"/>
      <c r="E29" s="73">
        <f>+E28+C29</f>
        <v>37.149712506842732</v>
      </c>
      <c r="F29" s="75"/>
      <c r="G29" s="73">
        <f>+G28+E29</f>
        <v>55.523271647788093</v>
      </c>
      <c r="H29" s="75"/>
      <c r="I29" s="73">
        <f>+I28+G29</f>
        <v>79.384389782511022</v>
      </c>
      <c r="J29" s="75"/>
      <c r="K29" s="73">
        <f>+K28+I29</f>
        <v>100.00000000000001</v>
      </c>
      <c r="L29" s="76"/>
      <c r="M29" s="14"/>
      <c r="N29" s="130"/>
    </row>
    <row r="30" spans="1:14" x14ac:dyDescent="0.2">
      <c r="A30" s="132"/>
      <c r="M30" s="207"/>
      <c r="N30" s="125"/>
    </row>
    <row r="31" spans="1:14" x14ac:dyDescent="0.2">
      <c r="A31" s="132"/>
      <c r="M31" s="207"/>
      <c r="N31" s="125"/>
    </row>
    <row r="32" spans="1:14" x14ac:dyDescent="0.2">
      <c r="A32" s="133"/>
      <c r="B32" s="207"/>
      <c r="C32" s="206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125"/>
    </row>
    <row r="33" spans="1:14" x14ac:dyDescent="0.2">
      <c r="A33" s="133"/>
      <c r="B33" s="207"/>
      <c r="C33" s="206"/>
      <c r="D33" s="207"/>
      <c r="E33" s="283"/>
      <c r="F33" s="283"/>
      <c r="G33" s="283"/>
      <c r="H33" s="207"/>
      <c r="I33" s="207"/>
      <c r="J33" s="207"/>
      <c r="K33" s="283"/>
      <c r="L33" s="283"/>
      <c r="M33" s="207"/>
      <c r="N33" s="125"/>
    </row>
    <row r="34" spans="1:14" x14ac:dyDescent="0.2">
      <c r="A34" s="133"/>
      <c r="B34" s="207"/>
      <c r="C34" s="280" t="s">
        <v>461</v>
      </c>
      <c r="D34" s="280"/>
      <c r="E34" s="280"/>
      <c r="F34" s="200"/>
      <c r="G34" s="200"/>
      <c r="H34" s="280" t="s">
        <v>356</v>
      </c>
      <c r="I34" s="280"/>
      <c r="J34" s="280"/>
      <c r="K34" s="280"/>
      <c r="L34" s="280"/>
      <c r="M34" s="207"/>
      <c r="N34" s="125"/>
    </row>
    <row r="35" spans="1:14" ht="17.25" customHeight="1" x14ac:dyDescent="0.2">
      <c r="A35" s="133"/>
      <c r="B35" s="207"/>
      <c r="C35" s="279" t="s">
        <v>462</v>
      </c>
      <c r="D35" s="279"/>
      <c r="E35" s="279"/>
      <c r="F35" s="200"/>
      <c r="G35" s="200"/>
      <c r="H35" s="279" t="s">
        <v>357</v>
      </c>
      <c r="I35" s="279"/>
      <c r="J35" s="279"/>
      <c r="K35" s="279"/>
      <c r="L35" s="279"/>
      <c r="M35" s="207"/>
      <c r="N35" s="125"/>
    </row>
    <row r="36" spans="1:14" ht="10.15" customHeight="1" x14ac:dyDescent="0.2">
      <c r="A36" s="133"/>
      <c r="C36" s="198"/>
      <c r="M36" s="207"/>
      <c r="N36" s="125"/>
    </row>
    <row r="37" spans="1:14" ht="10.15" customHeight="1" thickBot="1" x14ac:dyDescent="0.25">
      <c r="A37" s="201"/>
      <c r="B37" s="202"/>
      <c r="C37" s="203"/>
      <c r="D37" s="202"/>
      <c r="E37" s="202"/>
      <c r="F37" s="202"/>
      <c r="G37" s="202"/>
      <c r="H37" s="202"/>
      <c r="I37" s="202"/>
      <c r="J37" s="202"/>
      <c r="K37" s="202"/>
      <c r="L37" s="202"/>
      <c r="M37" s="204"/>
      <c r="N37" s="205"/>
    </row>
  </sheetData>
  <mergeCells count="9">
    <mergeCell ref="A2:E3"/>
    <mergeCell ref="F2:N3"/>
    <mergeCell ref="H35:L35"/>
    <mergeCell ref="H34:L34"/>
    <mergeCell ref="E8:J8"/>
    <mergeCell ref="E33:G33"/>
    <mergeCell ref="K33:L33"/>
    <mergeCell ref="C34:E34"/>
    <mergeCell ref="C35:E35"/>
  </mergeCells>
  <phoneticPr fontId="4" type="noConversion"/>
  <printOptions horizontalCentered="1"/>
  <pageMargins left="0.25" right="0.25" top="0.75" bottom="0.75" header="0.3" footer="0.3"/>
  <pageSetup paperSize="9" orientation="landscape" horizontalDpi="360" verticalDpi="360" r:id="rId1"/>
  <headerFooter alignWithMargins="0"/>
  <ignoredErrors>
    <ignoredError sqref="C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Memorial de Cálculo</vt:lpstr>
      <vt:lpstr>Orçamento Final</vt:lpstr>
      <vt:lpstr>Cronograma</vt:lpstr>
      <vt:lpstr>Cronograma!Area_de_impressao</vt:lpstr>
      <vt:lpstr>'Memorial de Cálculo'!Area_de_impressao</vt:lpstr>
      <vt:lpstr>'Orçamento Final'!Area_de_impressao</vt:lpstr>
      <vt:lpstr>'Memorial de Cálculo'!Titulos_de_impressao</vt:lpstr>
      <vt:lpstr>'Orçamento Final'!Titulos_de_impressao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MUNICIPAL</dc:creator>
  <cp:keywords/>
  <dc:description/>
  <cp:lastModifiedBy>Particular</cp:lastModifiedBy>
  <cp:lastPrinted>2024-04-26T12:29:49Z</cp:lastPrinted>
  <dcterms:created xsi:type="dcterms:W3CDTF">2001-11-23T10:44:52Z</dcterms:created>
  <dcterms:modified xsi:type="dcterms:W3CDTF">2024-04-26T12:56:21Z</dcterms:modified>
</cp:coreProperties>
</file>