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35" windowHeight="3690" tabRatio="601" activeTab="0"/>
  </bookViews>
  <sheets>
    <sheet name="Orçamento" sheetId="1" r:id="rId1"/>
    <sheet name="Cronograma" sheetId="2" r:id="rId2"/>
  </sheets>
  <definedNames>
    <definedName name="_xlnm.Print_Area" localSheetId="1">'Cronograma'!$A$1:$P$43</definedName>
    <definedName name="_xlnm.Print_Area" localSheetId="0">'Orçamento'!$A$1:$H$162</definedName>
    <definedName name="_xlnm.Print_Titles" localSheetId="0">'Orçamento'!$1:$10</definedName>
  </definedNames>
  <calcPr fullCalcOnLoad="1"/>
</workbook>
</file>

<file path=xl/sharedStrings.xml><?xml version="1.0" encoding="utf-8"?>
<sst xmlns="http://schemas.openxmlformats.org/spreadsheetml/2006/main" count="482" uniqueCount="289">
  <si>
    <t>m³</t>
  </si>
  <si>
    <t>m²</t>
  </si>
  <si>
    <t>m</t>
  </si>
  <si>
    <t>TOTAL</t>
  </si>
  <si>
    <t xml:space="preserve">               CRONOGRAMA FÍSICO-FINANCEIRO</t>
  </si>
  <si>
    <t xml:space="preserve"> </t>
  </si>
  <si>
    <t>DISCRIMINAÇÃO</t>
  </si>
  <si>
    <t>R$</t>
  </si>
  <si>
    <t>%</t>
  </si>
  <si>
    <t>INFRA-ESTRUTURA</t>
  </si>
  <si>
    <t>SUPRA-ESTRUTURA</t>
  </si>
  <si>
    <t xml:space="preserve">PAREDES </t>
  </si>
  <si>
    <t>ESQUADRIAS E VIDROS</t>
  </si>
  <si>
    <t>COBERTURAS E PROTEÇÕES</t>
  </si>
  <si>
    <t>REVESTIMENTOS</t>
  </si>
  <si>
    <t>PAVIMENTAÇÕES</t>
  </si>
  <si>
    <t>INSTALAÇÕES ELÉTRICAS</t>
  </si>
  <si>
    <t>SIMPLES   R$</t>
  </si>
  <si>
    <t>ACUMULADO  R$</t>
  </si>
  <si>
    <t>SIMPLES  %</t>
  </si>
  <si>
    <t>ACUMULADO %</t>
  </si>
  <si>
    <t xml:space="preserve">            </t>
  </si>
  <si>
    <t>PERÍODO (MÊS)</t>
  </si>
  <si>
    <t>Juliana Menegatti</t>
  </si>
  <si>
    <t>_______________________</t>
  </si>
  <si>
    <t>________________________</t>
  </si>
  <si>
    <t>ORÇAMENTO DE OBRAS</t>
  </si>
  <si>
    <t xml:space="preserve">CUSTO  </t>
  </si>
  <si>
    <t>CUSTO</t>
  </si>
  <si>
    <t>ITEM</t>
  </si>
  <si>
    <t>UNID</t>
  </si>
  <si>
    <t>QUANT.</t>
  </si>
  <si>
    <t>PARCIAL</t>
  </si>
  <si>
    <t>( R$ )</t>
  </si>
  <si>
    <t>1.0</t>
  </si>
  <si>
    <t>SERVIÇOS PRELIMINARES</t>
  </si>
  <si>
    <t>1.1</t>
  </si>
  <si>
    <t>1.2</t>
  </si>
  <si>
    <t>1.3</t>
  </si>
  <si>
    <t>Locação da obra</t>
  </si>
  <si>
    <t>1.4</t>
  </si>
  <si>
    <t>2.0</t>
  </si>
  <si>
    <t>2.1</t>
  </si>
  <si>
    <t>2.2</t>
  </si>
  <si>
    <t>Impermeabilização de baldrames - 2 demãos</t>
  </si>
  <si>
    <t>3.0</t>
  </si>
  <si>
    <t>3.1</t>
  </si>
  <si>
    <t>4.0</t>
  </si>
  <si>
    <t>4.1</t>
  </si>
  <si>
    <t>5.0</t>
  </si>
  <si>
    <t>5.1</t>
  </si>
  <si>
    <t>5.2</t>
  </si>
  <si>
    <t>5.3</t>
  </si>
  <si>
    <t>6.0</t>
  </si>
  <si>
    <t>6.1</t>
  </si>
  <si>
    <t>7.0</t>
  </si>
  <si>
    <t>7.1</t>
  </si>
  <si>
    <t>7.3</t>
  </si>
  <si>
    <t>8.0</t>
  </si>
  <si>
    <t>8.1</t>
  </si>
  <si>
    <t>8.2</t>
  </si>
  <si>
    <t>9.0</t>
  </si>
  <si>
    <t>9.1</t>
  </si>
  <si>
    <t>un</t>
  </si>
  <si>
    <t>9.2</t>
  </si>
  <si>
    <t>9.3</t>
  </si>
  <si>
    <t>9.4</t>
  </si>
  <si>
    <t>10.0</t>
  </si>
  <si>
    <t>INSTALAÇÕES HIDROSANITÁRIAS</t>
  </si>
  <si>
    <t>10.4</t>
  </si>
  <si>
    <t>10.5</t>
  </si>
  <si>
    <t>10.6</t>
  </si>
  <si>
    <t>10.7</t>
  </si>
  <si>
    <t>11.0</t>
  </si>
  <si>
    <t>SERVIÇOS COMPLEMENTARES</t>
  </si>
  <si>
    <t>11.1</t>
  </si>
  <si>
    <t>_____________________________________</t>
  </si>
  <si>
    <t>______________________________________</t>
  </si>
  <si>
    <r>
      <t>m³</t>
    </r>
  </si>
  <si>
    <t>4.2</t>
  </si>
  <si>
    <t>7.2</t>
  </si>
  <si>
    <t>8.3</t>
  </si>
  <si>
    <t>6.2</t>
  </si>
  <si>
    <t>6.3</t>
  </si>
  <si>
    <t>6.4</t>
  </si>
  <si>
    <t>6.5</t>
  </si>
  <si>
    <t>6.6</t>
  </si>
  <si>
    <t>6.7</t>
  </si>
  <si>
    <t>6.8</t>
  </si>
  <si>
    <t>8.4</t>
  </si>
  <si>
    <t>9.5</t>
  </si>
  <si>
    <t>9.6</t>
  </si>
  <si>
    <t>9.7</t>
  </si>
  <si>
    <t>9.8</t>
  </si>
  <si>
    <r>
      <t>Eng</t>
    </r>
    <r>
      <rPr>
        <vertAlign val="superscript"/>
        <sz val="8"/>
        <rFont val="Times New Roman"/>
        <family val="1"/>
      </rPr>
      <t>a</t>
    </r>
    <r>
      <rPr>
        <sz val="10"/>
        <rFont val="Times New Roman"/>
        <family val="1"/>
      </rPr>
      <t>. Civil - CREA/SC n</t>
    </r>
    <r>
      <rPr>
        <vertAlign val="superscript"/>
        <sz val="8"/>
        <rFont val="Times New Roman"/>
        <family val="1"/>
      </rPr>
      <t>o</t>
    </r>
    <r>
      <rPr>
        <sz val="10"/>
        <rFont val="Times New Roman"/>
        <family val="1"/>
      </rPr>
      <t xml:space="preserve"> 059.807-8</t>
    </r>
  </si>
  <si>
    <t>CÓDIGO</t>
  </si>
  <si>
    <t>TABELA</t>
  </si>
  <si>
    <t>74045/001</t>
  </si>
  <si>
    <t>74088/001</t>
  </si>
  <si>
    <t>Telhamento com telha fibrocimento 6,00mm, c/ parafusos de fixação c/ vedação</t>
  </si>
  <si>
    <t>Cumeeira fibrocimento 6,00mm, c/ parafusos de fixação c/ vedação</t>
  </si>
  <si>
    <t>Chapisco para paredes</t>
  </si>
  <si>
    <t>Emboço para paredes</t>
  </si>
  <si>
    <t>4.3</t>
  </si>
  <si>
    <t>74209/001</t>
  </si>
  <si>
    <t>Vergas e contravergas de concreto</t>
  </si>
  <si>
    <t>Reaterro manual com material reaproveitado adensado e vibrado</t>
  </si>
  <si>
    <t>74106/001</t>
  </si>
  <si>
    <t>8.5</t>
  </si>
  <si>
    <t>Junção de PVC 100x100mm para tubos de queda pluvial - fornecimento e instalação</t>
  </si>
  <si>
    <t>Joelho de PVC 90º 100mm para tubos de queda pluvial - fornecimento e instalação</t>
  </si>
  <si>
    <t>74104/001</t>
  </si>
  <si>
    <t>Ponto de tomada para ar condicionado (caixa, eletroduto, fios e tomada)</t>
  </si>
  <si>
    <t>Ponto de luz (caixa, eletroduto, fios e interruptor)</t>
  </si>
  <si>
    <t>Disjuntor termomagnético 10 a 30A - fornecimento e instalação</t>
  </si>
  <si>
    <t>74130/001</t>
  </si>
  <si>
    <t>Escavação manual de valas em terra compacta, prof. De 0 m &lt; H &lt;= 1 m (sapatas e vigas baldrame)</t>
  </si>
  <si>
    <t>2.3</t>
  </si>
  <si>
    <t>Concreto armado 25MPa (pilares e vigas de cintamento)</t>
  </si>
  <si>
    <t>Demolição de alvenaria de tijolos furados s/ reaproveitamento</t>
  </si>
  <si>
    <t>4.4</t>
  </si>
  <si>
    <t>73899/002</t>
  </si>
  <si>
    <t>Vidro liso 4mm com colocação</t>
  </si>
  <si>
    <t>74164/004</t>
  </si>
  <si>
    <t>Contrapiso simples impermeabilizante e=6,00cm bruto p/ recebimento de piso cerâmico</t>
  </si>
  <si>
    <t>73892/001</t>
  </si>
  <si>
    <t>Calçadas externas em concreto desempenado e=7,00cm</t>
  </si>
  <si>
    <t>Base de brita e=3,00cm</t>
  </si>
  <si>
    <t>Limpeza final da obra</t>
  </si>
  <si>
    <t>43540-Deinfra</t>
  </si>
  <si>
    <t>43802-Deinfra</t>
  </si>
  <si>
    <t>Orçamento</t>
  </si>
  <si>
    <t>Estrutura de madeira de lei de 1ª para telha fibrocimento (tesouras, terças e espelhos)</t>
  </si>
  <si>
    <t>Ponto de esgoto 40mm - completo</t>
  </si>
  <si>
    <t>10.1</t>
  </si>
  <si>
    <t>10.2</t>
  </si>
  <si>
    <t>Ponto hidráulico de 25mm - completo</t>
  </si>
  <si>
    <t>42963-Deinfra</t>
  </si>
  <si>
    <t>42960-Deinfra</t>
  </si>
  <si>
    <t>10.3</t>
  </si>
  <si>
    <t>8.6</t>
  </si>
  <si>
    <t>73801/002</t>
  </si>
  <si>
    <t>Demolição de calçada externa e=6,00cm</t>
  </si>
  <si>
    <t>9.9</t>
  </si>
  <si>
    <t>10.8</t>
  </si>
  <si>
    <t>Tubo PVC soldável 32mm água c/ conexões - fornecimento e instalação</t>
  </si>
  <si>
    <t>74175/001</t>
  </si>
  <si>
    <t>10.9</t>
  </si>
  <si>
    <t>10.10</t>
  </si>
  <si>
    <t>10.11</t>
  </si>
  <si>
    <t>10.12</t>
  </si>
  <si>
    <t>Prefeito Municipal</t>
  </si>
  <si>
    <t>José Carlos Berti</t>
  </si>
  <si>
    <t>Data: 23/11/2015</t>
  </si>
  <si>
    <t>Obra: Ampliação e Reforma da E.M. Bandeirante</t>
  </si>
  <si>
    <t>Proprietário: Prefeitura Municipal de Bandeirante</t>
  </si>
  <si>
    <t>PREFEITURA MUNICIPAL</t>
  </si>
  <si>
    <t>DE BANDEIRANTE</t>
  </si>
  <si>
    <t>SINAPI/DEINFRA</t>
  </si>
  <si>
    <t>Placa de obra em chapa de aço galvanizada pintada e fixada em estrutura de madeira</t>
  </si>
  <si>
    <t>ART ou RRT de execução da obra (ampliação e reforma)</t>
  </si>
  <si>
    <t>1.5</t>
  </si>
  <si>
    <t>BDI: 27,84%</t>
  </si>
  <si>
    <t>AMPLIAÇÃO</t>
  </si>
  <si>
    <t>Concreto armado 20MPa (sapatas)</t>
  </si>
  <si>
    <t>Concreto armado 20MPa (vigas baldrame)</t>
  </si>
  <si>
    <t>Alvenaria de tijolos 6 furos 14,0 cm (a chato)</t>
  </si>
  <si>
    <t>Alvenaria de tijolos 6 furos 9,0 cm (a cutelo)</t>
  </si>
  <si>
    <t>4.5</t>
  </si>
  <si>
    <t>5.4</t>
  </si>
  <si>
    <t>5.5</t>
  </si>
  <si>
    <t>5.6</t>
  </si>
  <si>
    <t>5.7</t>
  </si>
  <si>
    <t>5.8</t>
  </si>
  <si>
    <t>5.9</t>
  </si>
  <si>
    <t>Porta de madeira maciça completa 01 folha de abrir 0,90m x 2,10m - fornecimento e instalação</t>
  </si>
  <si>
    <t>Porta de alumínio anodizado tipo veneziana completa 01 folha de abrir 0,60m x 1,85m - fornecimento e instalação</t>
  </si>
  <si>
    <t>Janela de alumínio anodizado basculante completa s/ vidro - fornecimento e instalação</t>
  </si>
  <si>
    <t>Peitoril de granito andorinha 17cm - fornecimento e instalação</t>
  </si>
  <si>
    <t>Retirada de janelas metálicas</t>
  </si>
  <si>
    <t>Retirada de porta de madeira maciça 0,90m x 2,10m</t>
  </si>
  <si>
    <t>Recolocação de porta de madeira maciça 0,90m x 2,10m</t>
  </si>
  <si>
    <t>Porta de correr de vidro temperado incolor 10mm, instalada, com ferragens e perfis de alumínio natural fosco, aprox. 2,70m x 2,20m</t>
  </si>
  <si>
    <t>Calha de aço galvanizado corte 50cm chapa nº 24 - fornecimento e instalação</t>
  </si>
  <si>
    <t>Tubo de PVC 100mm para tubos de queda pluvial - fornecimento e instalação</t>
  </si>
  <si>
    <t>Chapisco para paredes/pilares/vigas</t>
  </si>
  <si>
    <t>Emboço para paredes/pilares/vigas</t>
  </si>
  <si>
    <t>Reboco para paredes/pilares/vigas</t>
  </si>
  <si>
    <t>7.4</t>
  </si>
  <si>
    <t>Azulejo cerâmico branco de 1ª qualidade c/ rejuntamento</t>
  </si>
  <si>
    <t>Piso cerâmico PEI-5 de 1ª qualidade c/ rejunte</t>
  </si>
  <si>
    <t xml:space="preserve">Rodapé cerâmico PEI-5 de 1ª qualidade 7,00cm c/ rejunte </t>
  </si>
  <si>
    <t>8.7</t>
  </si>
  <si>
    <t>8.8</t>
  </si>
  <si>
    <t>8.9</t>
  </si>
  <si>
    <t>Piso cerâmico antiderrapante PEI-5, c/ Laudo ou Ensaio de Coeficiente de Fricção Dinâmica maior ou igual a 0,40 conforme IN 018/DAT/CBMSC, de 1ª qualidade c/ rejunte e rampa acessível em todos os acessos</t>
  </si>
  <si>
    <t>Rodapé cerâmico antiderrapante PEI-5 de 1ª qualidade 7,00cm c/ rejunte</t>
  </si>
  <si>
    <t>Retirada e recolocação de rodapé em madeira</t>
  </si>
  <si>
    <t>INSTALAÇÕES ELÉTRICAS / LÓGICA</t>
  </si>
  <si>
    <t>Luminária de sobrepor em chapa de aço inoxidável branca p/ 2 lâmpadas fluorescentes compactas com aletas de plástico - fornecimento e instalação</t>
  </si>
  <si>
    <t>Luminária tipo spot p/ 1 lâmpada fluorescente compacta - fornecimento e instalação</t>
  </si>
  <si>
    <t>Lâmpada fluorescente compacta 25W - fornecimento e instalação</t>
  </si>
  <si>
    <t>Ponto de tomada de embutir (caixa, eletroduto, fios e tomada)</t>
  </si>
  <si>
    <t>Ponto de tomada de sobrepor (caixa, eletroduto, fios e tomada)</t>
  </si>
  <si>
    <t>Quadro de distribuição p/ 6 disjuntores - fornecimento e instalação</t>
  </si>
  <si>
    <t>9.10</t>
  </si>
  <si>
    <t>Eletroduto PVC flexível corrugado 3/4" p/ instalações de lógica - fornecimento e instalação</t>
  </si>
  <si>
    <t>9.11</t>
  </si>
  <si>
    <t>Caixa mufla PVC 2" x 4" p/ instalações de lógica - fornecimento e instalação</t>
  </si>
  <si>
    <t>9.12</t>
  </si>
  <si>
    <t>Placa cega 2" x 4" p/ instalações de lógica - fornecimento e instalação</t>
  </si>
  <si>
    <t xml:space="preserve">   VALOR TOTAL DA AMPLIAÇÃO</t>
  </si>
  <si>
    <t>REFORMA</t>
  </si>
  <si>
    <t xml:space="preserve">   VALOR TOTAL DA REFORMA</t>
  </si>
  <si>
    <t xml:space="preserve">   VALOR TOTAL </t>
  </si>
  <si>
    <t>Concreto armado 25MPa</t>
  </si>
  <si>
    <t xml:space="preserve">Demolição de alvenaria de tijolos furados s/ reaproveitamento </t>
  </si>
  <si>
    <t>Endereço: Rodovia SC 492 - Bandeirante/SC</t>
  </si>
  <si>
    <t>3.2</t>
  </si>
  <si>
    <t xml:space="preserve">Retirada de parede de vidro temperado com reaproveitamento </t>
  </si>
  <si>
    <t xml:space="preserve">Recolocação de parede de vidro temperado, incluindo perfis de alumínio natural fosco e acessórios novos, se necessários </t>
  </si>
  <si>
    <t>Piso cerâmico antiderrapante PEI-5, c/ Laudo ou Ensaio de Coeficiente de Fricção Dinâmica maior ou igual a 0,40 conforme IN 018/DAT/CBMSC, de 1ª qualidade sobre piso existente c/ rejunte e rampa acessível em todos os acessos</t>
  </si>
  <si>
    <t>Demolição de piso cerâmico</t>
  </si>
  <si>
    <t>Remoção de rodapé cerâmico</t>
  </si>
  <si>
    <t>CREA/SC e CAU/SC</t>
  </si>
  <si>
    <t>74077/002</t>
  </si>
  <si>
    <t>74200/001</t>
  </si>
  <si>
    <t>Divisórias em granito andorinha, assentado com argamassa, arremate em cimento branco, inclusive ferragens - fornecimento e instalação</t>
  </si>
  <si>
    <t>73931/001</t>
  </si>
  <si>
    <t>43903-Deinfra</t>
  </si>
  <si>
    <t>72142 e 72143</t>
  </si>
  <si>
    <t>72144 e 72146</t>
  </si>
  <si>
    <t>72242 e 72194</t>
  </si>
  <si>
    <t>74094/001</t>
  </si>
  <si>
    <t>Ponto hidráulico de 40mm - completo</t>
  </si>
  <si>
    <t>42965-Deinfra</t>
  </si>
  <si>
    <t>Caixa d’água em polietileno 500 litros com acessórios</t>
  </si>
  <si>
    <t>Registro gaveta de latão 1” c/ canopla acabamento cromado simples - fornecimento e instalação</t>
  </si>
  <si>
    <t>Registro gaveta de latão 1.½” c/ canopla acabamento cromado simples - fornecimento e instalação</t>
  </si>
  <si>
    <t>74174/001</t>
  </si>
  <si>
    <t>Ponto de esgoto 100mm (vaso sanitário e ralo) – completo</t>
  </si>
  <si>
    <t>42959-Deinfra</t>
  </si>
  <si>
    <t>Ralo sifonado PVC 100mm com grelha – fornecimento e instalação</t>
  </si>
  <si>
    <t>Tubo PVC esgoto 100mm c/ conexões - fornecimento e instalação</t>
  </si>
  <si>
    <t>Bancada em granito andorinha 2,50m x 0,60m com 3 cubas de embutir oval em louça branca 35cm x 50cm ou equivalente com válvulas em metal cromado – fornecimento e instalação</t>
  </si>
  <si>
    <t>86889 e 86901</t>
  </si>
  <si>
    <t>Instalação de lavatório suspenso existente no banheiro PNE, com fornecimento e instalação de parafusos de fixação</t>
  </si>
  <si>
    <t>10.13</t>
  </si>
  <si>
    <t>Válvula de descarga 1.½” com registro, acabamento em metal cromado – fornecimento e instalação</t>
  </si>
  <si>
    <t>10.14</t>
  </si>
  <si>
    <t>Escovódromo em granito andorinha, assentado com argamassa, arremate em cimento branco, inclusive ferragens – fornecimento e instalação</t>
  </si>
  <si>
    <t>10.15</t>
  </si>
  <si>
    <t>Válvula em metal cromado 1.½”x1.½” para escovódromo</t>
  </si>
  <si>
    <t>10.16</t>
  </si>
  <si>
    <t>Instalação de vaso sanitário existente no banheiro PNE, com fornecimento e instalação de anel de vedação, tubo de descarga e parafusos de fixação</t>
  </si>
  <si>
    <t>10.17</t>
  </si>
  <si>
    <t>Vaso sanitário sifonado com caixa de descarga acoplada de louça branca, padrão médio, com anel de vedação – fornecimento e instalação</t>
  </si>
  <si>
    <t>10.18</t>
  </si>
  <si>
    <t>Mictório com sifão integrado de louça branca e válvula de descarga em aço inoxidável acabamento cromado com acionamento por pressão e fechamento automático – fornecimento e instalação</t>
  </si>
  <si>
    <t>10.19</t>
  </si>
  <si>
    <t>Torneira cromada de mesa para lavatório com acionamento por pressão e fechamento automático – fornecimento e instalação</t>
  </si>
  <si>
    <t>10.20</t>
  </si>
  <si>
    <t>Torneira cromada de mesa para lavatório bica alta com acionamento tipo alavanca – fornecimento e instalação</t>
  </si>
  <si>
    <t>10.21</t>
  </si>
  <si>
    <t>Torneira plástica de parede – fornecimento e instalação</t>
  </si>
  <si>
    <t>10.22</t>
  </si>
  <si>
    <t>Engate flexível em plástico branco 30cm – fornecimento e instalação</t>
  </si>
  <si>
    <t>10.23</t>
  </si>
  <si>
    <t>Sifão flexível em PVC - fornecimento e instalação</t>
  </si>
  <si>
    <t>10.24</t>
  </si>
  <si>
    <t>Caixa de inspeção sifonada em alvenaria de tijolos maciços 60x60x60cm com tampa de concreto</t>
  </si>
  <si>
    <t>10.25</t>
  </si>
  <si>
    <t>10.26</t>
  </si>
  <si>
    <t>Conjunto de 03 barras de apoio 80cm metálicas cromadas para banheiro PNE – fornecimento e instalação</t>
  </si>
  <si>
    <t>47980-Deinfra</t>
  </si>
  <si>
    <t>Instalação de barra de apoio 60cm existente no banheiro PNE - mão de obra</t>
  </si>
  <si>
    <t>74234/001</t>
  </si>
  <si>
    <t>42956-Deinfra</t>
  </si>
  <si>
    <t>42915-Deinfra</t>
  </si>
  <si>
    <t>Forro de PVC largura 10cm espessura 10mm na cor branca e semalhas de PVC - fornecimento e instalação</t>
  </si>
  <si>
    <t>6.9</t>
  </si>
  <si>
    <t>Estrutura de madeira para fixação do forro de PVC - fornecimento e instalação</t>
  </si>
  <si>
    <t>ÁREA: 235,89m² (Ampliação) + 417,42m² (Reforma - Piso antiderrapante)</t>
  </si>
  <si>
    <t>PAREDES</t>
  </si>
  <si>
    <t xml:space="preserve">REVESTIMENTOS </t>
  </si>
  <si>
    <t>Engª Civil - CREA/SC nº 059.807-8</t>
  </si>
  <si>
    <t>COM BDI</t>
  </si>
  <si>
    <t>PREÇO UNIT.</t>
  </si>
  <si>
    <t>Ponto de interruptor de sobrepor (caixa, eletroduto, fios e interruptor)</t>
  </si>
</sst>
</file>

<file path=xl/styles.xml><?xml version="1.0" encoding="utf-8"?>
<styleSheet xmlns="http://schemas.openxmlformats.org/spreadsheetml/2006/main">
  <numFmts count="6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#,##0.000;[Red]#,##0.000"/>
    <numFmt numFmtId="187" formatCode="#,##0.00;[Red]#,##0.00"/>
    <numFmt numFmtId="188" formatCode="0.00;[Red]0.00"/>
    <numFmt numFmtId="189" formatCode="#,##0.0000;[Red]#,##0.0000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  <numFmt numFmtId="193" formatCode="[$€-2]\ #,##0.00_);[Red]\([$€-2]\ #,##0.00\)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&quot;Cr$&quot;#,##0_);\(&quot;Cr$&quot;#,##0\)"/>
    <numFmt numFmtId="200" formatCode="&quot;Cr$&quot;#,##0_);[Red]\(&quot;Cr$&quot;#,##0\)"/>
    <numFmt numFmtId="201" formatCode="&quot;Cr$&quot;#,##0.00_);\(&quot;Cr$&quot;#,##0.00\)"/>
    <numFmt numFmtId="202" formatCode="&quot;Cr$&quot;#,##0.00_);[Red]\(&quot;Cr$&quot;#,##0.00\)"/>
    <numFmt numFmtId="203" formatCode="_(&quot;Cr$&quot;* #,##0_);_(&quot;Cr$&quot;* \(#,##0\);_(&quot;Cr$&quot;* &quot;-&quot;_);_(@_)"/>
    <numFmt numFmtId="204" formatCode="_(&quot;Cr$&quot;* #,##0.00_);_(&quot;Cr$&quot;* \(#,##0.00\);_(&quot;Cr$&quot;* &quot;-&quot;??_);_(@_)"/>
    <numFmt numFmtId="205" formatCode="&quot;Cr$&quot;\ #,##0_);\(&quot;Cr$&quot;\ #,##0\)"/>
    <numFmt numFmtId="206" formatCode="&quot;Cr$&quot;\ #,##0_);[Red]\(&quot;Cr$&quot;\ #,##0\)"/>
    <numFmt numFmtId="207" formatCode="&quot;Cr$&quot;\ #,##0.00_);\(&quot;Cr$&quot;\ #,##0.00\)"/>
    <numFmt numFmtId="208" formatCode="&quot;Cr$&quot;\ #,##0.00_);[Red]\(&quot;Cr$&quot;\ #,##0.00\)"/>
    <numFmt numFmtId="209" formatCode="_(&quot;Cr$&quot;\ * #,##0_);_(&quot;Cr$&quot;\ * \(#,##0\);_(&quot;Cr$&quot;\ * &quot;-&quot;_);_(@_)"/>
    <numFmt numFmtId="210" formatCode="_(&quot;Cr$&quot;\ * #,##0.00_);_(&quot;Cr$&quot;\ * \(#,##0.00\);_(&quot;Cr$&quot;\ * &quot;-&quot;??_);_(@_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.##000"/>
    <numFmt numFmtId="218" formatCode="#.###00"/>
    <numFmt numFmtId="219" formatCode="#,##0.000"/>
    <numFmt numFmtId="220" formatCode="#,##0.0000"/>
    <numFmt numFmtId="221" formatCode="#,##0.00000"/>
    <numFmt numFmtId="222" formatCode="&quot;R$ &quot;#,##0.00"/>
    <numFmt numFmtId="223" formatCode="&quot;R$&quot;\ #,##0.00"/>
    <numFmt numFmtId="224" formatCode="&quot;R$&quot;\ #,##0.00;[Red]&quot;R$&quot;\ #,##0.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Arial Rounded MT Bold"/>
      <family val="2"/>
    </font>
    <font>
      <sz val="8"/>
      <color indexed="10"/>
      <name val="Arial Rounded MT Bold"/>
      <family val="2"/>
    </font>
    <font>
      <sz val="11"/>
      <color indexed="1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Arial Rounded MT Bold"/>
      <family val="2"/>
    </font>
    <font>
      <sz val="8"/>
      <color rgb="FFFF0000"/>
      <name val="Arial Rounded MT Bold"/>
      <family val="2"/>
    </font>
    <font>
      <sz val="11"/>
      <color rgb="FFFF0000"/>
      <name val="Times New Roman"/>
      <family val="1"/>
    </font>
    <font>
      <b/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 applyNumberFormat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0" applyFont="1">
      <alignment/>
      <protection/>
    </xf>
    <xf numFmtId="0" fontId="4" fillId="0" borderId="0" xfId="50" applyFont="1" applyBorder="1">
      <alignment/>
      <protection/>
    </xf>
    <xf numFmtId="0" fontId="4" fillId="0" borderId="10" xfId="50" applyFont="1" applyBorder="1">
      <alignment/>
      <protection/>
    </xf>
    <xf numFmtId="0" fontId="4" fillId="0" borderId="11" xfId="50" applyFont="1" applyBorder="1">
      <alignment/>
      <protection/>
    </xf>
    <xf numFmtId="0" fontId="5" fillId="0" borderId="11" xfId="50" applyFont="1" applyBorder="1" applyAlignment="1">
      <alignment horizontal="center"/>
      <protection/>
    </xf>
    <xf numFmtId="0" fontId="5" fillId="0" borderId="10" xfId="50" applyFont="1" applyBorder="1" applyAlignment="1">
      <alignment horizontal="center"/>
      <protection/>
    </xf>
    <xf numFmtId="0" fontId="5" fillId="0" borderId="12" xfId="50" applyFont="1" applyBorder="1">
      <alignment/>
      <protection/>
    </xf>
    <xf numFmtId="0" fontId="5" fillId="0" borderId="13" xfId="50" applyFont="1" applyBorder="1">
      <alignment/>
      <protection/>
    </xf>
    <xf numFmtId="0" fontId="5" fillId="0" borderId="13" xfId="50" applyFont="1" applyBorder="1" applyAlignment="1">
      <alignment horizontal="center"/>
      <protection/>
    </xf>
    <xf numFmtId="4" fontId="4" fillId="0" borderId="14" xfId="50" applyNumberFormat="1" applyFont="1" applyBorder="1" applyAlignment="1">
      <alignment horizontal="center"/>
      <protection/>
    </xf>
    <xf numFmtId="4" fontId="4" fillId="0" borderId="14" xfId="50" applyNumberFormat="1" applyFont="1" applyBorder="1">
      <alignment/>
      <protection/>
    </xf>
    <xf numFmtId="4" fontId="4" fillId="0" borderId="14" xfId="50" applyNumberFormat="1" applyFont="1" applyFill="1" applyBorder="1">
      <alignment/>
      <protection/>
    </xf>
    <xf numFmtId="0" fontId="4" fillId="0" borderId="0" xfId="50" applyFont="1" applyBorder="1" applyAlignment="1">
      <alignment horizontal="left"/>
      <protection/>
    </xf>
    <xf numFmtId="4" fontId="4" fillId="0" borderId="0" xfId="50" applyNumberFormat="1" applyFont="1" applyBorder="1" applyAlignment="1">
      <alignment horizontal="center"/>
      <protection/>
    </xf>
    <xf numFmtId="3" fontId="4" fillId="0" borderId="0" xfId="50" applyNumberFormat="1" applyFont="1" applyBorder="1">
      <alignment/>
      <protection/>
    </xf>
    <xf numFmtId="4" fontId="4" fillId="0" borderId="0" xfId="50" applyNumberFormat="1" applyFont="1" applyFill="1" applyBorder="1" applyAlignment="1">
      <alignment horizontal="center"/>
      <protection/>
    </xf>
    <xf numFmtId="4" fontId="4" fillId="0" borderId="0" xfId="50" applyNumberFormat="1" applyFont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4" fillId="0" borderId="14" xfId="50" applyFont="1" applyBorder="1" applyAlignment="1">
      <alignment horizontal="center"/>
      <protection/>
    </xf>
    <xf numFmtId="3" fontId="4" fillId="0" borderId="14" xfId="50" applyNumberFormat="1" applyFont="1" applyBorder="1">
      <alignment/>
      <protection/>
    </xf>
    <xf numFmtId="4" fontId="4" fillId="0" borderId="0" xfId="50" applyNumberFormat="1" applyFont="1" applyFill="1" applyBorder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0" fillId="0" borderId="0" xfId="50">
      <alignment/>
      <protection/>
    </xf>
    <xf numFmtId="0" fontId="7" fillId="0" borderId="0" xfId="50" applyFont="1">
      <alignment/>
      <protection/>
    </xf>
    <xf numFmtId="0" fontId="10" fillId="0" borderId="15" xfId="50" applyFont="1" applyFill="1" applyBorder="1">
      <alignment/>
      <protection/>
    </xf>
    <xf numFmtId="0" fontId="10" fillId="0" borderId="16" xfId="50" applyFont="1" applyFill="1" applyBorder="1">
      <alignment/>
      <protection/>
    </xf>
    <xf numFmtId="0" fontId="10" fillId="0" borderId="0" xfId="50" applyFont="1" applyBorder="1">
      <alignment/>
      <protection/>
    </xf>
    <xf numFmtId="0" fontId="5" fillId="0" borderId="12" xfId="50" applyFont="1" applyBorder="1" applyAlignment="1">
      <alignment horizontal="center"/>
      <protection/>
    </xf>
    <xf numFmtId="4" fontId="58" fillId="0" borderId="11" xfId="0" applyNumberFormat="1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18" xfId="0" applyFont="1" applyBorder="1" applyAlignment="1">
      <alignment/>
    </xf>
    <xf numFmtId="0" fontId="58" fillId="0" borderId="19" xfId="0" applyFont="1" applyBorder="1" applyAlignment="1">
      <alignment/>
    </xf>
    <xf numFmtId="0" fontId="59" fillId="0" borderId="20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2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17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4" fontId="59" fillId="0" borderId="11" xfId="0" applyNumberFormat="1" applyFont="1" applyBorder="1" applyAlignment="1">
      <alignment/>
    </xf>
    <xf numFmtId="219" fontId="59" fillId="0" borderId="11" xfId="0" applyNumberFormat="1" applyFont="1" applyBorder="1" applyAlignment="1">
      <alignment/>
    </xf>
    <xf numFmtId="0" fontId="58" fillId="33" borderId="17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0" fontId="59" fillId="0" borderId="15" xfId="0" applyFont="1" applyBorder="1" applyAlignment="1">
      <alignment/>
    </xf>
    <xf numFmtId="0" fontId="60" fillId="0" borderId="15" xfId="0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5" xfId="0" applyFont="1" applyBorder="1" applyAlignment="1">
      <alignment/>
    </xf>
    <xf numFmtId="0" fontId="63" fillId="0" borderId="0" xfId="0" applyFont="1" applyBorder="1" applyAlignment="1">
      <alignment/>
    </xf>
    <xf numFmtId="0" fontId="61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1" fillId="0" borderId="13" xfId="0" applyFont="1" applyBorder="1" applyAlignment="1">
      <alignment/>
    </xf>
    <xf numFmtId="0" fontId="10" fillId="0" borderId="17" xfId="50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4" fontId="4" fillId="0" borderId="10" xfId="50" applyNumberFormat="1" applyFont="1" applyBorder="1" applyAlignment="1">
      <alignment horizontal="center"/>
      <protection/>
    </xf>
    <xf numFmtId="0" fontId="4" fillId="0" borderId="10" xfId="50" applyFont="1" applyBorder="1" applyAlignment="1">
      <alignment horizontal="center"/>
      <protection/>
    </xf>
    <xf numFmtId="0" fontId="4" fillId="0" borderId="11" xfId="50" applyFont="1" applyBorder="1" applyAlignment="1">
      <alignment horizontal="left"/>
      <protection/>
    </xf>
    <xf numFmtId="4" fontId="4" fillId="0" borderId="11" xfId="50" applyNumberFormat="1" applyFont="1" applyBorder="1" applyAlignment="1">
      <alignment horizontal="right"/>
      <protection/>
    </xf>
    <xf numFmtId="0" fontId="4" fillId="0" borderId="10" xfId="50" applyFont="1" applyBorder="1" applyAlignment="1">
      <alignment horizontal="left"/>
      <protection/>
    </xf>
    <xf numFmtId="4" fontId="4" fillId="0" borderId="11" xfId="50" applyNumberFormat="1" applyFont="1" applyBorder="1" applyAlignment="1">
      <alignment horizontal="center"/>
      <protection/>
    </xf>
    <xf numFmtId="4" fontId="4" fillId="0" borderId="11" xfId="50" applyNumberFormat="1" applyFont="1" applyBorder="1">
      <alignment/>
      <protection/>
    </xf>
    <xf numFmtId="178" fontId="4" fillId="0" borderId="10" xfId="50" applyNumberFormat="1" applyFont="1" applyBorder="1" applyAlignment="1">
      <alignment horizontal="center"/>
      <protection/>
    </xf>
    <xf numFmtId="1" fontId="5" fillId="0" borderId="10" xfId="50" applyNumberFormat="1" applyFont="1" applyBorder="1" applyAlignment="1">
      <alignment horizontal="center"/>
      <protection/>
    </xf>
    <xf numFmtId="178" fontId="5" fillId="0" borderId="10" xfId="50" applyNumberFormat="1" applyFont="1" applyBorder="1" applyAlignment="1">
      <alignment horizontal="center"/>
      <protection/>
    </xf>
    <xf numFmtId="4" fontId="5" fillId="0" borderId="22" xfId="50" applyNumberFormat="1" applyFont="1" applyBorder="1" applyAlignment="1">
      <alignment horizontal="right"/>
      <protection/>
    </xf>
    <xf numFmtId="2" fontId="4" fillId="0" borderId="11" xfId="50" applyNumberFormat="1" applyFont="1" applyBorder="1" applyAlignment="1">
      <alignment horizontal="right"/>
      <protection/>
    </xf>
    <xf numFmtId="4" fontId="4" fillId="0" borderId="11" xfId="50" applyNumberFormat="1" applyFont="1" applyBorder="1" applyAlignment="1" quotePrefix="1">
      <alignment horizontal="right"/>
      <protection/>
    </xf>
    <xf numFmtId="0" fontId="4" fillId="0" borderId="15" xfId="50" applyFont="1" applyBorder="1" applyAlignment="1">
      <alignment horizontal="left"/>
      <protection/>
    </xf>
    <xf numFmtId="1" fontId="5" fillId="0" borderId="15" xfId="50" applyNumberFormat="1" applyFont="1" applyBorder="1" applyAlignment="1">
      <alignment horizontal="center"/>
      <protection/>
    </xf>
    <xf numFmtId="0" fontId="5" fillId="0" borderId="15" xfId="50" applyFont="1" applyBorder="1" applyAlignment="1">
      <alignment horizontal="center"/>
      <protection/>
    </xf>
    <xf numFmtId="178" fontId="4" fillId="0" borderId="15" xfId="50" applyNumberFormat="1" applyFont="1" applyBorder="1" applyAlignment="1">
      <alignment horizontal="center"/>
      <protection/>
    </xf>
    <xf numFmtId="4" fontId="4" fillId="0" borderId="15" xfId="50" applyNumberFormat="1" applyFont="1" applyBorder="1" applyAlignment="1">
      <alignment horizontal="center"/>
      <protection/>
    </xf>
    <xf numFmtId="4" fontId="4" fillId="0" borderId="15" xfId="50" applyNumberFormat="1" applyFont="1" applyBorder="1" applyAlignment="1">
      <alignment horizontal="right"/>
      <protection/>
    </xf>
    <xf numFmtId="178" fontId="5" fillId="0" borderId="15" xfId="50" applyNumberFormat="1" applyFont="1" applyBorder="1" applyAlignment="1">
      <alignment horizontal="center"/>
      <protection/>
    </xf>
    <xf numFmtId="1" fontId="4" fillId="0" borderId="10" xfId="50" applyNumberFormat="1" applyFont="1" applyBorder="1" applyAlignment="1">
      <alignment horizontal="center"/>
      <protection/>
    </xf>
    <xf numFmtId="1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23" xfId="50" applyFont="1" applyBorder="1" applyAlignment="1">
      <alignment horizontal="left"/>
      <protection/>
    </xf>
    <xf numFmtId="0" fontId="4" fillId="0" borderId="24" xfId="50" applyFont="1" applyBorder="1" applyAlignment="1">
      <alignment horizontal="left"/>
      <protection/>
    </xf>
    <xf numFmtId="4" fontId="4" fillId="0" borderId="24" xfId="50" applyNumberFormat="1" applyFont="1" applyBorder="1" applyAlignment="1">
      <alignment horizontal="center"/>
      <protection/>
    </xf>
    <xf numFmtId="3" fontId="4" fillId="0" borderId="24" xfId="50" applyNumberFormat="1" applyFont="1" applyBorder="1">
      <alignment/>
      <protection/>
    </xf>
    <xf numFmtId="4" fontId="4" fillId="0" borderId="24" xfId="50" applyNumberFormat="1" applyFont="1" applyFill="1" applyBorder="1" applyAlignment="1">
      <alignment horizontal="center"/>
      <protection/>
    </xf>
    <xf numFmtId="4" fontId="4" fillId="0" borderId="24" xfId="50" applyNumberFormat="1" applyFont="1" applyBorder="1">
      <alignment/>
      <protection/>
    </xf>
    <xf numFmtId="4" fontId="4" fillId="0" borderId="24" xfId="50" applyNumberFormat="1" applyFont="1" applyFill="1" applyBorder="1">
      <alignment/>
      <protection/>
    </xf>
    <xf numFmtId="0" fontId="4" fillId="0" borderId="25" xfId="50" applyFont="1" applyBorder="1">
      <alignment/>
      <protection/>
    </xf>
    <xf numFmtId="0" fontId="4" fillId="0" borderId="26" xfId="50" applyFont="1" applyBorder="1" applyAlignment="1">
      <alignment horizontal="left"/>
      <protection/>
    </xf>
    <xf numFmtId="0" fontId="4" fillId="0" borderId="27" xfId="50" applyFont="1" applyBorder="1">
      <alignment/>
      <protection/>
    </xf>
    <xf numFmtId="0" fontId="4" fillId="0" borderId="26" xfId="50" applyFont="1" applyBorder="1" applyAlignment="1">
      <alignment horizontal="center"/>
      <protection/>
    </xf>
    <xf numFmtId="0" fontId="4" fillId="0" borderId="28" xfId="50" applyFont="1" applyBorder="1" applyAlignment="1">
      <alignment horizontal="center"/>
      <protection/>
    </xf>
    <xf numFmtId="0" fontId="4" fillId="0" borderId="29" xfId="50" applyFont="1" applyBorder="1">
      <alignment/>
      <protection/>
    </xf>
    <xf numFmtId="0" fontId="58" fillId="0" borderId="30" xfId="50" applyFont="1" applyFill="1" applyBorder="1">
      <alignment/>
      <protection/>
    </xf>
    <xf numFmtId="0" fontId="58" fillId="0" borderId="20" xfId="50" applyFont="1" applyFill="1" applyBorder="1">
      <alignment/>
      <protection/>
    </xf>
    <xf numFmtId="0" fontId="58" fillId="0" borderId="20" xfId="50" applyFont="1" applyBorder="1">
      <alignment/>
      <protection/>
    </xf>
    <xf numFmtId="0" fontId="58" fillId="0" borderId="21" xfId="50" applyFont="1" applyBorder="1">
      <alignment/>
      <protection/>
    </xf>
    <xf numFmtId="0" fontId="58" fillId="0" borderId="0" xfId="50" applyFont="1" applyFill="1" applyBorder="1">
      <alignment/>
      <protection/>
    </xf>
    <xf numFmtId="0" fontId="58" fillId="0" borderId="0" xfId="50" applyFont="1" applyBorder="1">
      <alignment/>
      <protection/>
    </xf>
    <xf numFmtId="0" fontId="58" fillId="34" borderId="0" xfId="50" applyFont="1" applyFill="1" applyBorder="1">
      <alignment/>
      <protection/>
    </xf>
    <xf numFmtId="0" fontId="58" fillId="0" borderId="11" xfId="50" applyFont="1" applyBorder="1">
      <alignment/>
      <protection/>
    </xf>
    <xf numFmtId="0" fontId="58" fillId="0" borderId="0" xfId="50" applyFont="1" applyFill="1" applyBorder="1" applyAlignment="1">
      <alignment horizontal="left"/>
      <protection/>
    </xf>
    <xf numFmtId="0" fontId="58" fillId="0" borderId="16" xfId="50" applyFont="1" applyFill="1" applyBorder="1">
      <alignment/>
      <protection/>
    </xf>
    <xf numFmtId="0" fontId="58" fillId="0" borderId="17" xfId="50" applyFont="1" applyFill="1" applyBorder="1">
      <alignment/>
      <protection/>
    </xf>
    <xf numFmtId="0" fontId="58" fillId="0" borderId="17" xfId="50" applyFont="1" applyBorder="1">
      <alignment/>
      <protection/>
    </xf>
    <xf numFmtId="17" fontId="58" fillId="0" borderId="17" xfId="50" applyNumberFormat="1" applyFont="1" applyBorder="1">
      <alignment/>
      <protection/>
    </xf>
    <xf numFmtId="0" fontId="58" fillId="0" borderId="17" xfId="50" applyFont="1" applyFill="1" applyBorder="1" applyAlignment="1">
      <alignment horizontal="center"/>
      <protection/>
    </xf>
    <xf numFmtId="0" fontId="58" fillId="0" borderId="13" xfId="50" applyFont="1" applyBorder="1">
      <alignment/>
      <protection/>
    </xf>
    <xf numFmtId="0" fontId="65" fillId="0" borderId="0" xfId="50" applyFont="1" applyFill="1" applyBorder="1">
      <alignment/>
      <protection/>
    </xf>
    <xf numFmtId="0" fontId="65" fillId="0" borderId="0" xfId="50" applyFont="1" applyBorder="1">
      <alignment/>
      <protection/>
    </xf>
    <xf numFmtId="0" fontId="65" fillId="0" borderId="17" xfId="50" applyFont="1" applyFill="1" applyBorder="1" applyAlignment="1">
      <alignment horizontal="right"/>
      <protection/>
    </xf>
    <xf numFmtId="0" fontId="65" fillId="0" borderId="17" xfId="50" applyFont="1" applyFill="1" applyBorder="1" applyAlignment="1">
      <alignment horizontal="left"/>
      <protection/>
    </xf>
    <xf numFmtId="0" fontId="58" fillId="0" borderId="10" xfId="50" applyFont="1" applyBorder="1">
      <alignment/>
      <protection/>
    </xf>
    <xf numFmtId="4" fontId="58" fillId="0" borderId="10" xfId="50" applyNumberFormat="1" applyFont="1" applyBorder="1" applyAlignment="1">
      <alignment horizontal="center"/>
      <protection/>
    </xf>
    <xf numFmtId="2" fontId="58" fillId="0" borderId="11" xfId="50" applyNumberFormat="1" applyFont="1" applyBorder="1" applyAlignment="1">
      <alignment horizontal="right"/>
      <protection/>
    </xf>
    <xf numFmtId="4" fontId="58" fillId="0" borderId="11" xfId="50" applyNumberFormat="1" applyFont="1" applyBorder="1">
      <alignment/>
      <protection/>
    </xf>
    <xf numFmtId="4" fontId="59" fillId="0" borderId="11" xfId="50" applyNumberFormat="1" applyFont="1" applyBorder="1" applyAlignment="1">
      <alignment horizontal="right"/>
      <protection/>
    </xf>
    <xf numFmtId="0" fontId="58" fillId="0" borderId="10" xfId="50" applyFont="1" applyBorder="1" applyAlignment="1">
      <alignment horizontal="center"/>
      <protection/>
    </xf>
    <xf numFmtId="0" fontId="58" fillId="0" borderId="11" xfId="50" applyFont="1" applyBorder="1" applyAlignment="1">
      <alignment horizontal="left"/>
      <protection/>
    </xf>
    <xf numFmtId="187" fontId="58" fillId="0" borderId="11" xfId="50" applyNumberFormat="1" applyFont="1" applyBorder="1">
      <alignment/>
      <protection/>
    </xf>
    <xf numFmtId="4" fontId="58" fillId="0" borderId="11" xfId="50" applyNumberFormat="1" applyFont="1" applyBorder="1" applyAlignment="1">
      <alignment horizontal="right"/>
      <protection/>
    </xf>
    <xf numFmtId="9" fontId="58" fillId="0" borderId="11" xfId="52" applyFont="1" applyBorder="1" applyAlignment="1">
      <alignment horizontal="left"/>
    </xf>
    <xf numFmtId="0" fontId="58" fillId="0" borderId="15" xfId="50" applyFont="1" applyBorder="1" applyAlignment="1">
      <alignment horizontal="left"/>
      <protection/>
    </xf>
    <xf numFmtId="2" fontId="58" fillId="0" borderId="10" xfId="50" applyNumberFormat="1" applyFont="1" applyBorder="1" applyAlignment="1">
      <alignment horizontal="center"/>
      <protection/>
    </xf>
    <xf numFmtId="178" fontId="58" fillId="0" borderId="15" xfId="50" applyNumberFormat="1" applyFont="1" applyBorder="1" applyAlignment="1">
      <alignment horizontal="center"/>
      <protection/>
    </xf>
    <xf numFmtId="1" fontId="58" fillId="0" borderId="15" xfId="50" applyNumberFormat="1" applyFont="1" applyBorder="1" applyAlignment="1">
      <alignment horizontal="center"/>
      <protection/>
    </xf>
    <xf numFmtId="4" fontId="58" fillId="0" borderId="15" xfId="50" applyNumberFormat="1" applyFont="1" applyBorder="1" applyAlignment="1">
      <alignment horizontal="center"/>
      <protection/>
    </xf>
    <xf numFmtId="4" fontId="58" fillId="0" borderId="15" xfId="50" applyNumberFormat="1" applyFont="1" applyBorder="1" applyAlignment="1">
      <alignment horizontal="right"/>
      <protection/>
    </xf>
    <xf numFmtId="187" fontId="58" fillId="0" borderId="15" xfId="50" applyNumberFormat="1" applyFont="1" applyBorder="1">
      <alignment/>
      <protection/>
    </xf>
    <xf numFmtId="4" fontId="58" fillId="0" borderId="10" xfId="50" applyNumberFormat="1" applyFont="1" applyBorder="1" applyAlignment="1">
      <alignment horizontal="right"/>
      <protection/>
    </xf>
    <xf numFmtId="178" fontId="58" fillId="0" borderId="10" xfId="50" applyNumberFormat="1" applyFont="1" applyBorder="1" applyAlignment="1">
      <alignment horizontal="center"/>
      <protection/>
    </xf>
    <xf numFmtId="0" fontId="58" fillId="0" borderId="10" xfId="50" applyFont="1" applyBorder="1" applyAlignment="1">
      <alignment horizontal="left"/>
      <protection/>
    </xf>
    <xf numFmtId="4" fontId="58" fillId="0" borderId="11" xfId="50" applyNumberFormat="1" applyFont="1" applyBorder="1" applyAlignment="1">
      <alignment horizontal="center"/>
      <protection/>
    </xf>
    <xf numFmtId="4" fontId="58" fillId="0" borderId="10" xfId="50" applyNumberFormat="1" applyFont="1" applyBorder="1">
      <alignment/>
      <protection/>
    </xf>
    <xf numFmtId="4" fontId="59" fillId="0" borderId="11" xfId="50" applyNumberFormat="1" applyFont="1" applyBorder="1">
      <alignment/>
      <protection/>
    </xf>
    <xf numFmtId="4" fontId="59" fillId="0" borderId="11" xfId="50" applyNumberFormat="1" applyFont="1" applyBorder="1" applyAlignment="1">
      <alignment horizontal="center"/>
      <protection/>
    </xf>
    <xf numFmtId="187" fontId="59" fillId="0" borderId="11" xfId="50" applyNumberFormat="1" applyFont="1" applyBorder="1">
      <alignment/>
      <protection/>
    </xf>
    <xf numFmtId="178" fontId="58" fillId="0" borderId="31" xfId="50" applyNumberFormat="1" applyFont="1" applyBorder="1" applyAlignment="1">
      <alignment horizontal="center"/>
      <protection/>
    </xf>
    <xf numFmtId="4" fontId="58" fillId="0" borderId="32" xfId="50" applyNumberFormat="1" applyFont="1" applyBorder="1" applyAlignment="1">
      <alignment horizontal="center"/>
      <protection/>
    </xf>
    <xf numFmtId="4" fontId="58" fillId="0" borderId="32" xfId="50" applyNumberFormat="1" applyFont="1" applyBorder="1">
      <alignment/>
      <protection/>
    </xf>
    <xf numFmtId="187" fontId="58" fillId="0" borderId="32" xfId="50" applyNumberFormat="1" applyFont="1" applyFill="1" applyBorder="1">
      <alignment/>
      <protection/>
    </xf>
    <xf numFmtId="187" fontId="58" fillId="0" borderId="33" xfId="50" applyNumberFormat="1" applyFont="1" applyBorder="1">
      <alignment/>
      <protection/>
    </xf>
    <xf numFmtId="0" fontId="58" fillId="0" borderId="34" xfId="50" applyFont="1" applyBorder="1">
      <alignment/>
      <protection/>
    </xf>
    <xf numFmtId="178" fontId="58" fillId="0" borderId="0" xfId="50" applyNumberFormat="1" applyFont="1" applyBorder="1" applyAlignment="1">
      <alignment horizontal="center"/>
      <protection/>
    </xf>
    <xf numFmtId="0" fontId="58" fillId="0" borderId="0" xfId="50" applyFont="1" applyBorder="1" applyAlignment="1">
      <alignment horizontal="left"/>
      <protection/>
    </xf>
    <xf numFmtId="4" fontId="58" fillId="0" borderId="0" xfId="50" applyNumberFormat="1" applyFont="1" applyBorder="1" applyAlignment="1">
      <alignment horizontal="center"/>
      <protection/>
    </xf>
    <xf numFmtId="4" fontId="58" fillId="0" borderId="0" xfId="50" applyNumberFormat="1" applyFont="1" applyBorder="1">
      <alignment/>
      <protection/>
    </xf>
    <xf numFmtId="4" fontId="58" fillId="0" borderId="0" xfId="50" applyNumberFormat="1" applyFont="1" applyFill="1" applyBorder="1">
      <alignment/>
      <protection/>
    </xf>
    <xf numFmtId="0" fontId="58" fillId="0" borderId="0" xfId="50" applyFont="1">
      <alignment/>
      <protection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0" fontId="4" fillId="0" borderId="10" xfId="0" applyFont="1" applyBorder="1" applyAlignment="1">
      <alignment horizontal="left" wrapText="1"/>
    </xf>
    <xf numFmtId="1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4" fillId="0" borderId="10" xfId="50" applyFont="1" applyBorder="1" applyAlignment="1">
      <alignment horizontal="left" wrapText="1"/>
      <protection/>
    </xf>
    <xf numFmtId="178" fontId="4" fillId="0" borderId="10" xfId="50" applyNumberFormat="1" applyFont="1" applyBorder="1" applyAlignment="1">
      <alignment horizontal="center" vertical="center"/>
      <protection/>
    </xf>
    <xf numFmtId="4" fontId="4" fillId="0" borderId="10" xfId="50" applyNumberFormat="1" applyFont="1" applyBorder="1" applyAlignment="1">
      <alignment horizontal="center" vertical="center"/>
      <protection/>
    </xf>
    <xf numFmtId="4" fontId="4" fillId="0" borderId="11" xfId="50" applyNumberFormat="1" applyFont="1" applyBorder="1" applyAlignment="1">
      <alignment vertical="center"/>
      <protection/>
    </xf>
    <xf numFmtId="0" fontId="4" fillId="0" borderId="11" xfId="50" applyFont="1" applyBorder="1" applyAlignment="1">
      <alignment horizontal="left" vertical="center" wrapText="1"/>
      <protection/>
    </xf>
    <xf numFmtId="4" fontId="4" fillId="0" borderId="11" xfId="50" applyNumberFormat="1" applyFont="1" applyBorder="1" applyAlignment="1">
      <alignment horizontal="center" vertical="center"/>
      <protection/>
    </xf>
    <xf numFmtId="0" fontId="15" fillId="0" borderId="32" xfId="50" applyFont="1" applyBorder="1" applyAlignment="1">
      <alignment horizontal="left"/>
      <protection/>
    </xf>
    <xf numFmtId="187" fontId="58" fillId="0" borderId="0" xfId="50" applyNumberFormat="1" applyFont="1" applyFill="1" applyBorder="1">
      <alignment/>
      <protection/>
    </xf>
    <xf numFmtId="187" fontId="58" fillId="0" borderId="0" xfId="50" applyNumberFormat="1" applyFont="1" applyBorder="1">
      <alignment/>
      <protection/>
    </xf>
    <xf numFmtId="0" fontId="15" fillId="0" borderId="0" xfId="50" applyFont="1" applyBorder="1" applyAlignment="1">
      <alignment horizontal="left"/>
      <protection/>
    </xf>
    <xf numFmtId="4" fontId="59" fillId="0" borderId="0" xfId="50" applyNumberFormat="1" applyFont="1" applyBorder="1" applyAlignment="1">
      <alignment horizontal="right"/>
      <protection/>
    </xf>
    <xf numFmtId="0" fontId="58" fillId="0" borderId="26" xfId="50" applyFont="1" applyBorder="1">
      <alignment/>
      <protection/>
    </xf>
    <xf numFmtId="4" fontId="5" fillId="0" borderId="0" xfId="50" applyNumberFormat="1" applyFont="1" applyBorder="1" applyAlignment="1">
      <alignment horizontal="right"/>
      <protection/>
    </xf>
    <xf numFmtId="4" fontId="15" fillId="0" borderId="22" xfId="50" applyNumberFormat="1" applyFont="1" applyBorder="1" applyAlignment="1">
      <alignment horizontal="right"/>
      <protection/>
    </xf>
    <xf numFmtId="4" fontId="4" fillId="0" borderId="0" xfId="50" applyNumberFormat="1" applyFont="1">
      <alignment/>
      <protection/>
    </xf>
    <xf numFmtId="0" fontId="5" fillId="0" borderId="18" xfId="50" applyFont="1" applyBorder="1">
      <alignment/>
      <protection/>
    </xf>
    <xf numFmtId="0" fontId="5" fillId="0" borderId="18" xfId="50" applyFont="1" applyBorder="1" applyAlignment="1">
      <alignment horizontal="center"/>
      <protection/>
    </xf>
    <xf numFmtId="187" fontId="4" fillId="0" borderId="11" xfId="50" applyNumberFormat="1" applyFont="1" applyBorder="1" applyAlignment="1">
      <alignment horizontal="right"/>
      <protection/>
    </xf>
    <xf numFmtId="187" fontId="4" fillId="0" borderId="11" xfId="50" applyNumberFormat="1" applyFont="1" applyBorder="1">
      <alignment/>
      <protection/>
    </xf>
    <xf numFmtId="4" fontId="5" fillId="0" borderId="11" xfId="50" applyNumberFormat="1" applyFont="1" applyBorder="1" applyAlignment="1">
      <alignment horizontal="right"/>
      <protection/>
    </xf>
    <xf numFmtId="187" fontId="4" fillId="0" borderId="10" xfId="50" applyNumberFormat="1" applyFont="1" applyFill="1" applyBorder="1" applyAlignment="1">
      <alignment horizontal="right"/>
      <protection/>
    </xf>
    <xf numFmtId="187" fontId="4" fillId="0" borderId="10" xfId="50" applyNumberFormat="1" applyFont="1" applyBorder="1">
      <alignment/>
      <protection/>
    </xf>
    <xf numFmtId="0" fontId="4" fillId="0" borderId="15" xfId="50" applyFont="1" applyBorder="1" applyAlignment="1">
      <alignment horizontal="left" wrapText="1"/>
      <protection/>
    </xf>
    <xf numFmtId="178" fontId="4" fillId="0" borderId="15" xfId="50" applyNumberFormat="1" applyFont="1" applyBorder="1" applyAlignment="1">
      <alignment horizontal="center" vertical="center"/>
      <protection/>
    </xf>
    <xf numFmtId="4" fontId="4" fillId="0" borderId="11" xfId="50" applyNumberFormat="1" applyFont="1" applyBorder="1" applyAlignment="1">
      <alignment horizontal="right" vertical="center"/>
      <protection/>
    </xf>
    <xf numFmtId="187" fontId="4" fillId="0" borderId="10" xfId="50" applyNumberFormat="1" applyFont="1" applyFill="1" applyBorder="1" applyAlignment="1">
      <alignment horizontal="right" vertical="center"/>
      <protection/>
    </xf>
    <xf numFmtId="187" fontId="4" fillId="0" borderId="10" xfId="50" applyNumberFormat="1" applyFont="1" applyBorder="1" applyAlignment="1">
      <alignment vertical="center"/>
      <protection/>
    </xf>
    <xf numFmtId="0" fontId="4" fillId="0" borderId="10" xfId="50" applyFont="1" applyBorder="1" applyAlignment="1">
      <alignment horizontal="center" vertical="center"/>
      <protection/>
    </xf>
    <xf numFmtId="187" fontId="4" fillId="0" borderId="11" xfId="50" applyNumberFormat="1" applyFont="1" applyFill="1" applyBorder="1">
      <alignment/>
      <protection/>
    </xf>
    <xf numFmtId="187" fontId="4" fillId="0" borderId="15" xfId="50" applyNumberFormat="1" applyFont="1" applyBorder="1">
      <alignment/>
      <protection/>
    </xf>
    <xf numFmtId="4" fontId="4" fillId="0" borderId="10" xfId="50" applyNumberFormat="1" applyFont="1" applyBorder="1">
      <alignment/>
      <protection/>
    </xf>
    <xf numFmtId="187" fontId="4" fillId="0" borderId="15" xfId="50" applyNumberFormat="1" applyFont="1" applyFill="1" applyBorder="1" applyAlignment="1">
      <alignment horizontal="right"/>
      <protection/>
    </xf>
    <xf numFmtId="4" fontId="5" fillId="0" borderId="10" xfId="50" applyNumberFormat="1" applyFont="1" applyBorder="1" applyAlignment="1">
      <alignment horizontal="right"/>
      <protection/>
    </xf>
    <xf numFmtId="187" fontId="4" fillId="0" borderId="11" xfId="50" applyNumberFormat="1" applyFont="1" applyFill="1" applyBorder="1" applyAlignment="1">
      <alignment vertical="center"/>
      <protection/>
    </xf>
    <xf numFmtId="187" fontId="4" fillId="0" borderId="15" xfId="50" applyNumberFormat="1" applyFont="1" applyBorder="1" applyAlignment="1">
      <alignment vertical="center"/>
      <protection/>
    </xf>
    <xf numFmtId="4" fontId="4" fillId="0" borderId="10" xfId="50" applyNumberFormat="1" applyFont="1" applyBorder="1" applyAlignment="1">
      <alignment vertical="center"/>
      <protection/>
    </xf>
    <xf numFmtId="187" fontId="4" fillId="0" borderId="11" xfId="0" applyNumberFormat="1" applyFont="1" applyFill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1" xfId="0" applyNumberFormat="1" applyFont="1" applyFill="1" applyBorder="1" applyAlignment="1">
      <alignment horizontal="right" vertical="center"/>
    </xf>
    <xf numFmtId="187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" fontId="5" fillId="0" borderId="11" xfId="50" applyNumberFormat="1" applyFont="1" applyBorder="1">
      <alignment/>
      <protection/>
    </xf>
    <xf numFmtId="187" fontId="4" fillId="0" borderId="11" xfId="50" applyNumberFormat="1" applyFont="1" applyBorder="1" applyAlignment="1">
      <alignment vertical="center"/>
      <protection/>
    </xf>
    <xf numFmtId="187" fontId="4" fillId="0" borderId="10" xfId="50" applyNumberFormat="1" applyFont="1" applyFill="1" applyBorder="1">
      <alignment/>
      <protection/>
    </xf>
    <xf numFmtId="0" fontId="4" fillId="0" borderId="0" xfId="50" applyFont="1" applyAlignment="1">
      <alignment horizontal="center"/>
      <protection/>
    </xf>
    <xf numFmtId="187" fontId="5" fillId="0" borderId="11" xfId="50" applyNumberFormat="1" applyFont="1" applyFill="1" applyBorder="1">
      <alignment/>
      <protection/>
    </xf>
    <xf numFmtId="187" fontId="5" fillId="0" borderId="11" xfId="50" applyNumberFormat="1" applyFont="1" applyBorder="1">
      <alignment/>
      <protection/>
    </xf>
    <xf numFmtId="223" fontId="66" fillId="0" borderId="0" xfId="50" applyNumberFormat="1" applyFont="1" applyAlignment="1">
      <alignment horizontal="center"/>
      <protection/>
    </xf>
    <xf numFmtId="0" fontId="4" fillId="0" borderId="11" xfId="50" applyFont="1" applyBorder="1" applyAlignment="1">
      <alignment horizontal="left" wrapText="1"/>
      <protection/>
    </xf>
    <xf numFmtId="0" fontId="4" fillId="0" borderId="0" xfId="50" applyFont="1" applyAlignment="1">
      <alignment horizontal="center" vertical="center"/>
      <protection/>
    </xf>
    <xf numFmtId="0" fontId="5" fillId="0" borderId="17" xfId="0" applyFont="1" applyBorder="1" applyAlignment="1">
      <alignment horizontal="center"/>
    </xf>
    <xf numFmtId="4" fontId="4" fillId="0" borderId="0" xfId="50" applyNumberFormat="1" applyFont="1" applyAlignment="1">
      <alignment horizontal="center"/>
      <protection/>
    </xf>
    <xf numFmtId="224" fontId="66" fillId="0" borderId="0" xfId="50" applyNumberFormat="1" applyFont="1" applyAlignment="1">
      <alignment horizontal="center"/>
      <protection/>
    </xf>
    <xf numFmtId="187" fontId="4" fillId="0" borderId="0" xfId="50" applyNumberFormat="1" applyFont="1" applyAlignment="1">
      <alignment horizontal="center"/>
      <protection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21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178" fontId="58" fillId="0" borderId="12" xfId="50" applyNumberFormat="1" applyFont="1" applyBorder="1" applyAlignment="1">
      <alignment horizontal="center"/>
      <protection/>
    </xf>
    <xf numFmtId="0" fontId="58" fillId="0" borderId="12" xfId="50" applyFont="1" applyBorder="1" applyAlignment="1">
      <alignment horizontal="left"/>
      <protection/>
    </xf>
    <xf numFmtId="4" fontId="58" fillId="0" borderId="13" xfId="50" applyNumberFormat="1" applyFont="1" applyBorder="1" applyAlignment="1">
      <alignment horizontal="center"/>
      <protection/>
    </xf>
    <xf numFmtId="4" fontId="58" fillId="0" borderId="13" xfId="50" applyNumberFormat="1" applyFont="1" applyBorder="1">
      <alignment/>
      <protection/>
    </xf>
    <xf numFmtId="187" fontId="58" fillId="0" borderId="13" xfId="50" applyNumberFormat="1" applyFont="1" applyBorder="1">
      <alignment/>
      <protection/>
    </xf>
    <xf numFmtId="0" fontId="58" fillId="0" borderId="12" xfId="50" applyFont="1" applyBorder="1">
      <alignment/>
      <protection/>
    </xf>
    <xf numFmtId="178" fontId="4" fillId="0" borderId="12" xfId="50" applyNumberFormat="1" applyFont="1" applyBorder="1" applyAlignment="1">
      <alignment horizontal="center"/>
      <protection/>
    </xf>
    <xf numFmtId="0" fontId="4" fillId="0" borderId="13" xfId="50" applyFont="1" applyBorder="1" applyAlignment="1">
      <alignment horizontal="left"/>
      <protection/>
    </xf>
    <xf numFmtId="4" fontId="4" fillId="0" borderId="13" xfId="50" applyNumberFormat="1" applyFont="1" applyBorder="1" applyAlignment="1">
      <alignment horizontal="center"/>
      <protection/>
    </xf>
    <xf numFmtId="4" fontId="4" fillId="0" borderId="13" xfId="50" applyNumberFormat="1" applyFont="1" applyBorder="1">
      <alignment/>
      <protection/>
    </xf>
    <xf numFmtId="187" fontId="4" fillId="0" borderId="13" xfId="50" applyNumberFormat="1" applyFont="1" applyFill="1" applyBorder="1">
      <alignment/>
      <protection/>
    </xf>
    <xf numFmtId="187" fontId="4" fillId="0" borderId="13" xfId="50" applyNumberFormat="1" applyFont="1" applyBorder="1">
      <alignment/>
      <protection/>
    </xf>
    <xf numFmtId="0" fontId="4" fillId="0" borderId="12" xfId="50" applyFont="1" applyBorder="1" applyAlignment="1">
      <alignment horizontal="center"/>
      <protection/>
    </xf>
    <xf numFmtId="0" fontId="4" fillId="0" borderId="12" xfId="50" applyFont="1" applyBorder="1" applyAlignment="1">
      <alignment horizontal="left"/>
      <protection/>
    </xf>
    <xf numFmtId="4" fontId="4" fillId="0" borderId="12" xfId="50" applyNumberFormat="1" applyFont="1" applyBorder="1" applyAlignment="1">
      <alignment horizontal="center"/>
      <protection/>
    </xf>
    <xf numFmtId="187" fontId="4" fillId="0" borderId="32" xfId="50" applyNumberFormat="1" applyFont="1" applyFill="1" applyBorder="1">
      <alignment/>
      <protection/>
    </xf>
    <xf numFmtId="0" fontId="10" fillId="0" borderId="0" xfId="50" applyFont="1" applyBorder="1" applyAlignment="1">
      <alignment horizontal="center" vertical="center"/>
      <protection/>
    </xf>
    <xf numFmtId="0" fontId="10" fillId="0" borderId="0" xfId="50" applyFont="1" applyAlignment="1">
      <alignment horizontal="center" vertical="center"/>
      <protection/>
    </xf>
    <xf numFmtId="0" fontId="15" fillId="0" borderId="35" xfId="50" applyFont="1" applyBorder="1" applyAlignment="1">
      <alignment horizontal="center"/>
      <protection/>
    </xf>
    <xf numFmtId="0" fontId="15" fillId="0" borderId="18" xfId="50" applyFont="1" applyBorder="1" applyAlignment="1">
      <alignment horizontal="center"/>
      <protection/>
    </xf>
    <xf numFmtId="0" fontId="15" fillId="0" borderId="19" xfId="50" applyFont="1" applyBorder="1" applyAlignment="1">
      <alignment horizontal="center"/>
      <protection/>
    </xf>
    <xf numFmtId="0" fontId="15" fillId="0" borderId="35" xfId="50" applyFont="1" applyFill="1" applyBorder="1" applyAlignment="1">
      <alignment horizontal="center" wrapText="1"/>
      <protection/>
    </xf>
    <xf numFmtId="0" fontId="15" fillId="0" borderId="18" xfId="50" applyFont="1" applyFill="1" applyBorder="1" applyAlignment="1">
      <alignment horizontal="center" wrapText="1"/>
      <protection/>
    </xf>
    <xf numFmtId="0" fontId="15" fillId="0" borderId="19" xfId="50" applyFont="1" applyFill="1" applyBorder="1" applyAlignment="1">
      <alignment horizontal="center" wrapText="1"/>
      <protection/>
    </xf>
    <xf numFmtId="49" fontId="10" fillId="0" borderId="0" xfId="50" applyNumberFormat="1" applyFont="1" applyFill="1" applyBorder="1" applyAlignment="1">
      <alignment horizontal="left"/>
      <protection/>
    </xf>
    <xf numFmtId="49" fontId="10" fillId="0" borderId="11" xfId="50" applyNumberFormat="1" applyFont="1" applyFill="1" applyBorder="1" applyAlignment="1">
      <alignment horizontal="left"/>
      <protection/>
    </xf>
    <xf numFmtId="15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cubadora Orçamento e Cronogram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8.8515625" style="24" customWidth="1"/>
    <col min="2" max="2" width="99.8515625" style="24" customWidth="1"/>
    <col min="3" max="3" width="7.8515625" style="24" customWidth="1"/>
    <col min="4" max="4" width="10.00390625" style="24" customWidth="1"/>
    <col min="5" max="5" width="16.28125" style="24" customWidth="1"/>
    <col min="6" max="6" width="12.7109375" style="24" customWidth="1"/>
    <col min="7" max="7" width="13.421875" style="24" bestFit="1" customWidth="1"/>
    <col min="8" max="8" width="19.421875" style="26" customWidth="1"/>
    <col min="9" max="9" width="33.57421875" style="26" customWidth="1"/>
    <col min="10" max="10" width="18.8515625" style="26" customWidth="1"/>
    <col min="11" max="16384" width="11.421875" style="26" customWidth="1"/>
  </cols>
  <sheetData>
    <row r="1" spans="1:8" s="3" customFormat="1" ht="12.75">
      <c r="A1" s="119"/>
      <c r="B1" s="120"/>
      <c r="C1" s="121"/>
      <c r="D1" s="121"/>
      <c r="E1" s="121"/>
      <c r="F1" s="121"/>
      <c r="G1" s="120"/>
      <c r="H1" s="122"/>
    </row>
    <row r="2" spans="1:8" s="3" customFormat="1" ht="14.25">
      <c r="A2" s="28" t="s">
        <v>156</v>
      </c>
      <c r="B2" s="123"/>
      <c r="C2" s="280" t="s">
        <v>26</v>
      </c>
      <c r="D2" s="280"/>
      <c r="E2" s="280"/>
      <c r="F2" s="124"/>
      <c r="G2" s="125"/>
      <c r="H2" s="126"/>
    </row>
    <row r="3" spans="1:8" s="3" customFormat="1" ht="14.25">
      <c r="A3" s="28" t="s">
        <v>157</v>
      </c>
      <c r="B3" s="123"/>
      <c r="C3" s="281"/>
      <c r="D3" s="280"/>
      <c r="E3" s="280"/>
      <c r="F3" s="124"/>
      <c r="G3" s="127"/>
      <c r="H3" s="126"/>
    </row>
    <row r="4" spans="1:8" s="3" customFormat="1" ht="12.75">
      <c r="A4" s="128"/>
      <c r="B4" s="129"/>
      <c r="C4" s="130"/>
      <c r="D4" s="130"/>
      <c r="E4" s="130"/>
      <c r="F4" s="131"/>
      <c r="G4" s="132"/>
      <c r="H4" s="133"/>
    </row>
    <row r="5" spans="1:8" s="3" customFormat="1" ht="15">
      <c r="A5" s="28" t="s">
        <v>154</v>
      </c>
      <c r="B5" s="134"/>
      <c r="C5" s="30" t="s">
        <v>153</v>
      </c>
      <c r="D5" s="135"/>
      <c r="E5" s="124"/>
      <c r="F5" s="124"/>
      <c r="G5" s="123"/>
      <c r="H5" s="122"/>
    </row>
    <row r="6" spans="1:8" s="3" customFormat="1" ht="15">
      <c r="A6" s="28" t="s">
        <v>217</v>
      </c>
      <c r="B6" s="134"/>
      <c r="C6" s="288" t="s">
        <v>282</v>
      </c>
      <c r="D6" s="288"/>
      <c r="E6" s="288"/>
      <c r="F6" s="288"/>
      <c r="G6" s="288"/>
      <c r="H6" s="289"/>
    </row>
    <row r="7" spans="1:8" s="3" customFormat="1" ht="15">
      <c r="A7" s="29" t="s">
        <v>155</v>
      </c>
      <c r="B7" s="136"/>
      <c r="C7" s="68" t="s">
        <v>162</v>
      </c>
      <c r="D7" s="137"/>
      <c r="E7" s="132"/>
      <c r="F7" s="132"/>
      <c r="G7" s="132"/>
      <c r="H7" s="133"/>
    </row>
    <row r="8" spans="1:8" s="3" customFormat="1" ht="12.75" customHeight="1">
      <c r="A8" s="5"/>
      <c r="B8" s="6"/>
      <c r="C8" s="6"/>
      <c r="D8" s="6"/>
      <c r="E8" s="7" t="s">
        <v>287</v>
      </c>
      <c r="F8" s="7" t="s">
        <v>27</v>
      </c>
      <c r="G8" s="7" t="s">
        <v>28</v>
      </c>
      <c r="H8" s="8" t="s">
        <v>95</v>
      </c>
    </row>
    <row r="9" spans="1:8" s="3" customFormat="1" ht="12.75">
      <c r="A9" s="8" t="s">
        <v>29</v>
      </c>
      <c r="B9" s="7" t="s">
        <v>6</v>
      </c>
      <c r="C9" s="7" t="s">
        <v>30</v>
      </c>
      <c r="D9" s="7" t="s">
        <v>31</v>
      </c>
      <c r="E9" s="7" t="s">
        <v>286</v>
      </c>
      <c r="F9" s="7" t="s">
        <v>32</v>
      </c>
      <c r="G9" s="7" t="s">
        <v>3</v>
      </c>
      <c r="H9" s="8" t="s">
        <v>96</v>
      </c>
    </row>
    <row r="10" spans="1:8" s="3" customFormat="1" ht="12.75">
      <c r="A10" s="9"/>
      <c r="B10" s="10"/>
      <c r="C10" s="11"/>
      <c r="D10" s="11"/>
      <c r="E10" s="11" t="s">
        <v>33</v>
      </c>
      <c r="F10" s="11" t="s">
        <v>33</v>
      </c>
      <c r="G10" s="11" t="s">
        <v>33</v>
      </c>
      <c r="H10" s="31" t="s">
        <v>158</v>
      </c>
    </row>
    <row r="11" spans="1:8" s="3" customFormat="1" ht="12.75">
      <c r="A11" s="196"/>
      <c r="B11" s="196"/>
      <c r="C11" s="197"/>
      <c r="D11" s="197"/>
      <c r="E11" s="197"/>
      <c r="F11" s="197"/>
      <c r="G11" s="197"/>
      <c r="H11" s="197"/>
    </row>
    <row r="12" spans="1:8" s="3" customFormat="1" ht="15.75">
      <c r="A12" s="282" t="s">
        <v>163</v>
      </c>
      <c r="B12" s="283"/>
      <c r="C12" s="283"/>
      <c r="D12" s="283"/>
      <c r="E12" s="283"/>
      <c r="F12" s="283"/>
      <c r="G12" s="283"/>
      <c r="H12" s="284"/>
    </row>
    <row r="13" spans="1:8" s="3" customFormat="1" ht="12.75">
      <c r="A13" s="8" t="s">
        <v>34</v>
      </c>
      <c r="B13" s="7" t="s">
        <v>35</v>
      </c>
      <c r="C13" s="139"/>
      <c r="D13" s="140"/>
      <c r="E13" s="140"/>
      <c r="F13" s="141"/>
      <c r="G13" s="200">
        <f>SUM(F14:F18)</f>
        <v>3685.4323718399996</v>
      </c>
      <c r="H13" s="138"/>
    </row>
    <row r="14" spans="1:8" s="3" customFormat="1" ht="12.75">
      <c r="A14" s="83" t="s">
        <v>36</v>
      </c>
      <c r="B14" s="84" t="s">
        <v>159</v>
      </c>
      <c r="C14" s="82" t="s">
        <v>1</v>
      </c>
      <c r="D14" s="93">
        <v>2</v>
      </c>
      <c r="E14" s="198">
        <f>343.46*1.2784</f>
        <v>439.07926399999997</v>
      </c>
      <c r="F14" s="199">
        <f>D14*E14</f>
        <v>878.1585279999999</v>
      </c>
      <c r="G14" s="85"/>
      <c r="H14" s="83" t="s">
        <v>104</v>
      </c>
    </row>
    <row r="15" spans="1:8" s="3" customFormat="1" ht="12.75">
      <c r="A15" s="83" t="s">
        <v>37</v>
      </c>
      <c r="B15" s="84" t="s">
        <v>160</v>
      </c>
      <c r="C15" s="87" t="s">
        <v>63</v>
      </c>
      <c r="D15" s="93">
        <v>1</v>
      </c>
      <c r="E15" s="198">
        <f>178.34*1.2784</f>
        <v>227.989856</v>
      </c>
      <c r="F15" s="199">
        <f>D15*E15</f>
        <v>227.989856</v>
      </c>
      <c r="G15" s="85"/>
      <c r="H15" s="83" t="s">
        <v>224</v>
      </c>
    </row>
    <row r="16" spans="1:8" s="3" customFormat="1" ht="12.75">
      <c r="A16" s="83" t="s">
        <v>38</v>
      </c>
      <c r="B16" s="84" t="s">
        <v>39</v>
      </c>
      <c r="C16" s="82" t="s">
        <v>1</v>
      </c>
      <c r="D16" s="85">
        <v>235.89</v>
      </c>
      <c r="E16" s="198">
        <f>3.37*1.2784</f>
        <v>4.3082080000000005</v>
      </c>
      <c r="F16" s="199">
        <f>D16*E16</f>
        <v>1016.26318512</v>
      </c>
      <c r="G16" s="85"/>
      <c r="H16" s="83" t="s">
        <v>225</v>
      </c>
    </row>
    <row r="17" spans="1:8" s="3" customFormat="1" ht="12.75">
      <c r="A17" s="83" t="s">
        <v>40</v>
      </c>
      <c r="B17" s="84" t="s">
        <v>116</v>
      </c>
      <c r="C17" s="82" t="s">
        <v>0</v>
      </c>
      <c r="D17" s="94">
        <v>18.63</v>
      </c>
      <c r="E17" s="198">
        <f>31.13*1.2784</f>
        <v>39.796592</v>
      </c>
      <c r="F17" s="199">
        <f>D17*E17</f>
        <v>741.4105089599999</v>
      </c>
      <c r="G17" s="85"/>
      <c r="H17" s="83">
        <v>73481</v>
      </c>
    </row>
    <row r="18" spans="1:8" s="3" customFormat="1" ht="12.75">
      <c r="A18" s="83" t="s">
        <v>161</v>
      </c>
      <c r="B18" s="84" t="s">
        <v>106</v>
      </c>
      <c r="C18" s="82" t="s">
        <v>0</v>
      </c>
      <c r="D18" s="94">
        <v>44.08</v>
      </c>
      <c r="E18" s="198">
        <f>14.58*1.2784</f>
        <v>18.639072</v>
      </c>
      <c r="F18" s="199">
        <f>D18*E18</f>
        <v>821.6102937599999</v>
      </c>
      <c r="G18" s="85"/>
      <c r="H18" s="83">
        <v>72920</v>
      </c>
    </row>
    <row r="19" spans="1:8" s="3" customFormat="1" ht="12.75">
      <c r="A19" s="143"/>
      <c r="B19" s="147"/>
      <c r="C19" s="139"/>
      <c r="D19" s="146"/>
      <c r="E19" s="198"/>
      <c r="F19" s="145"/>
      <c r="G19" s="146"/>
      <c r="H19" s="138"/>
    </row>
    <row r="20" spans="1:8" s="3" customFormat="1" ht="12.75" customHeight="1">
      <c r="A20" s="8" t="s">
        <v>41</v>
      </c>
      <c r="B20" s="7" t="s">
        <v>9</v>
      </c>
      <c r="C20" s="82"/>
      <c r="D20" s="85"/>
      <c r="E20" s="198"/>
      <c r="F20" s="199"/>
      <c r="G20" s="200">
        <f>SUM(F21:F23)</f>
        <v>20230.66938928</v>
      </c>
      <c r="H20" s="5"/>
    </row>
    <row r="21" spans="1:8" s="3" customFormat="1" ht="12.75" customHeight="1">
      <c r="A21" s="83" t="s">
        <v>42</v>
      </c>
      <c r="B21" s="84" t="s">
        <v>164</v>
      </c>
      <c r="C21" s="82" t="s">
        <v>78</v>
      </c>
      <c r="D21" s="85">
        <v>3.33</v>
      </c>
      <c r="E21" s="198">
        <f>1760.75*1.2784</f>
        <v>2250.9428</v>
      </c>
      <c r="F21" s="199">
        <f>D21*E21</f>
        <v>7495.639523999999</v>
      </c>
      <c r="G21" s="85"/>
      <c r="H21" s="83">
        <v>73346</v>
      </c>
    </row>
    <row r="22" spans="1:8" s="3" customFormat="1" ht="12.75" customHeight="1">
      <c r="A22" s="83" t="s">
        <v>43</v>
      </c>
      <c r="B22" s="84" t="s">
        <v>165</v>
      </c>
      <c r="C22" s="82" t="s">
        <v>78</v>
      </c>
      <c r="D22" s="85">
        <v>5.57</v>
      </c>
      <c r="E22" s="198">
        <f>1760.75*1.2784</f>
        <v>2250.9428</v>
      </c>
      <c r="F22" s="199">
        <f>D22*E22</f>
        <v>12537.751396</v>
      </c>
      <c r="G22" s="85"/>
      <c r="H22" s="83">
        <v>73346</v>
      </c>
    </row>
    <row r="23" spans="1:8" s="3" customFormat="1" ht="12.75" customHeight="1">
      <c r="A23" s="83" t="s">
        <v>117</v>
      </c>
      <c r="B23" s="95" t="s">
        <v>44</v>
      </c>
      <c r="C23" s="82" t="s">
        <v>1</v>
      </c>
      <c r="D23" s="85">
        <v>18.57</v>
      </c>
      <c r="E23" s="201">
        <f>8.31*1.2784</f>
        <v>10.623504</v>
      </c>
      <c r="F23" s="199">
        <f>D23*E23</f>
        <v>197.27846928000002</v>
      </c>
      <c r="G23" s="85"/>
      <c r="H23" s="83" t="s">
        <v>107</v>
      </c>
    </row>
    <row r="24" spans="1:8" s="3" customFormat="1" ht="12.75">
      <c r="A24" s="149"/>
      <c r="B24" s="148"/>
      <c r="C24" s="139"/>
      <c r="D24" s="146"/>
      <c r="E24" s="201"/>
      <c r="F24" s="145"/>
      <c r="G24" s="146"/>
      <c r="H24" s="138"/>
    </row>
    <row r="25" spans="1:8" s="3" customFormat="1" ht="12.75">
      <c r="A25" s="96" t="s">
        <v>45</v>
      </c>
      <c r="B25" s="97" t="s">
        <v>10</v>
      </c>
      <c r="C25" s="82"/>
      <c r="D25" s="85"/>
      <c r="E25" s="201"/>
      <c r="F25" s="199"/>
      <c r="G25" s="200">
        <f>SUM(F26:F26)</f>
        <v>18525.259244</v>
      </c>
      <c r="H25" s="5"/>
    </row>
    <row r="26" spans="1:8" s="3" customFormat="1" ht="12.75">
      <c r="A26" s="98" t="s">
        <v>46</v>
      </c>
      <c r="B26" s="95" t="s">
        <v>118</v>
      </c>
      <c r="C26" s="82" t="s">
        <v>0</v>
      </c>
      <c r="D26" s="85">
        <v>8.23</v>
      </c>
      <c r="E26" s="201">
        <f>1760.75*1.2784</f>
        <v>2250.9428</v>
      </c>
      <c r="F26" s="199">
        <f>D26*E26</f>
        <v>18525.259244</v>
      </c>
      <c r="G26" s="85"/>
      <c r="H26" s="83">
        <v>73346</v>
      </c>
    </row>
    <row r="27" spans="1:8" s="3" customFormat="1" ht="12.75">
      <c r="A27" s="151"/>
      <c r="B27" s="148"/>
      <c r="C27" s="139"/>
      <c r="D27" s="146"/>
      <c r="E27" s="201"/>
      <c r="F27" s="145"/>
      <c r="G27" s="146"/>
      <c r="H27" s="138"/>
    </row>
    <row r="28" spans="1:8" s="3" customFormat="1" ht="12.75">
      <c r="A28" s="96" t="s">
        <v>47</v>
      </c>
      <c r="B28" s="97" t="s">
        <v>11</v>
      </c>
      <c r="C28" s="82"/>
      <c r="D28" s="85"/>
      <c r="E28" s="201"/>
      <c r="F28" s="145"/>
      <c r="G28" s="200">
        <f>SUM(F29:F33)</f>
        <v>50335.6742992</v>
      </c>
      <c r="H28" s="138"/>
    </row>
    <row r="29" spans="1:8" s="3" customFormat="1" ht="12.75">
      <c r="A29" s="98" t="s">
        <v>48</v>
      </c>
      <c r="B29" s="95" t="s">
        <v>119</v>
      </c>
      <c r="C29" s="82" t="s">
        <v>0</v>
      </c>
      <c r="D29" s="85">
        <v>0.46</v>
      </c>
      <c r="E29" s="201">
        <f>69.17*1.2784</f>
        <v>88.426928</v>
      </c>
      <c r="F29" s="202">
        <f>D29*E29</f>
        <v>40.67638688</v>
      </c>
      <c r="G29" s="142"/>
      <c r="H29" s="83" t="s">
        <v>121</v>
      </c>
    </row>
    <row r="30" spans="1:8" s="3" customFormat="1" ht="12.75">
      <c r="A30" s="98" t="s">
        <v>79</v>
      </c>
      <c r="B30" s="95" t="s">
        <v>166</v>
      </c>
      <c r="C30" s="82" t="s">
        <v>1</v>
      </c>
      <c r="D30" s="85">
        <v>206.12</v>
      </c>
      <c r="E30" s="201">
        <f>95.49*1.2784</f>
        <v>122.07441599999999</v>
      </c>
      <c r="F30" s="202">
        <f>D30*E30</f>
        <v>25161.978625919997</v>
      </c>
      <c r="G30" s="85"/>
      <c r="H30" s="83">
        <v>87509</v>
      </c>
    </row>
    <row r="31" spans="1:8" s="3" customFormat="1" ht="12.75">
      <c r="A31" s="98" t="s">
        <v>103</v>
      </c>
      <c r="B31" s="95" t="s">
        <v>167</v>
      </c>
      <c r="C31" s="82" t="s">
        <v>1</v>
      </c>
      <c r="D31" s="85">
        <v>19.15</v>
      </c>
      <c r="E31" s="201">
        <f>71.96*1.2784</f>
        <v>91.993664</v>
      </c>
      <c r="F31" s="202">
        <f>D31*E31</f>
        <v>1761.6786655999997</v>
      </c>
      <c r="G31" s="85"/>
      <c r="H31" s="83">
        <v>87508</v>
      </c>
    </row>
    <row r="32" spans="1:8" s="3" customFormat="1" ht="25.5">
      <c r="A32" s="204" t="s">
        <v>120</v>
      </c>
      <c r="B32" s="203" t="s">
        <v>227</v>
      </c>
      <c r="C32" s="183" t="s">
        <v>1</v>
      </c>
      <c r="D32" s="205">
        <v>31.02</v>
      </c>
      <c r="E32" s="206">
        <f>532.6*1.2784</f>
        <v>680.87584</v>
      </c>
      <c r="F32" s="207">
        <f>D32*E32</f>
        <v>21120.7685568</v>
      </c>
      <c r="G32" s="205"/>
      <c r="H32" s="208">
        <v>79627</v>
      </c>
    </row>
    <row r="33" spans="1:8" s="3" customFormat="1" ht="12.75">
      <c r="A33" s="98" t="s">
        <v>168</v>
      </c>
      <c r="B33" s="95" t="s">
        <v>105</v>
      </c>
      <c r="C33" s="82" t="s">
        <v>0</v>
      </c>
      <c r="D33" s="85">
        <v>1.22</v>
      </c>
      <c r="E33" s="201">
        <f>1443*1.2784</f>
        <v>1844.7312</v>
      </c>
      <c r="F33" s="202">
        <f>D33*E33</f>
        <v>2250.572064</v>
      </c>
      <c r="G33" s="146"/>
      <c r="H33" s="83" t="s">
        <v>226</v>
      </c>
    </row>
    <row r="34" spans="1:8" s="3" customFormat="1" ht="12.75">
      <c r="A34" s="150"/>
      <c r="B34" s="148"/>
      <c r="C34" s="152"/>
      <c r="D34" s="153"/>
      <c r="E34" s="212"/>
      <c r="F34" s="154"/>
      <c r="G34" s="155"/>
      <c r="H34" s="138"/>
    </row>
    <row r="35" spans="1:8" s="3" customFormat="1" ht="12.75">
      <c r="A35" s="101" t="s">
        <v>49</v>
      </c>
      <c r="B35" s="97" t="s">
        <v>12</v>
      </c>
      <c r="C35" s="99"/>
      <c r="D35" s="100"/>
      <c r="E35" s="212"/>
      <c r="F35" s="210"/>
      <c r="G35" s="213">
        <f>SUM(F36:F44)</f>
        <v>27481.774223840002</v>
      </c>
      <c r="H35" s="5"/>
    </row>
    <row r="36" spans="1:8" s="3" customFormat="1" ht="12.75">
      <c r="A36" s="89" t="s">
        <v>50</v>
      </c>
      <c r="B36" s="86" t="s">
        <v>175</v>
      </c>
      <c r="C36" s="87" t="s">
        <v>1</v>
      </c>
      <c r="D36" s="88">
        <v>7.56</v>
      </c>
      <c r="E36" s="209">
        <v>406.69</v>
      </c>
      <c r="F36" s="210">
        <f>D36*E36</f>
        <v>3074.5764</v>
      </c>
      <c r="G36" s="211"/>
      <c r="H36" s="83">
        <v>84875</v>
      </c>
    </row>
    <row r="37" spans="1:8" s="3" customFormat="1" ht="12.75">
      <c r="A37" s="89" t="s">
        <v>51</v>
      </c>
      <c r="B37" s="86" t="s">
        <v>176</v>
      </c>
      <c r="C37" s="87" t="s">
        <v>1</v>
      </c>
      <c r="D37" s="88">
        <v>8.88</v>
      </c>
      <c r="E37" s="209">
        <f>558.77*1.2784</f>
        <v>714.331568</v>
      </c>
      <c r="F37" s="210">
        <f>D37*E37</f>
        <v>6343.2643238400005</v>
      </c>
      <c r="G37" s="211"/>
      <c r="H37" s="83">
        <v>91341</v>
      </c>
    </row>
    <row r="38" spans="1:8" s="3" customFormat="1" ht="12.75">
      <c r="A38" s="89" t="s">
        <v>52</v>
      </c>
      <c r="B38" s="86" t="s">
        <v>177</v>
      </c>
      <c r="C38" s="87" t="s">
        <v>1</v>
      </c>
      <c r="D38" s="88">
        <v>24.82</v>
      </c>
      <c r="E38" s="209">
        <v>479.02</v>
      </c>
      <c r="F38" s="210">
        <f>D38*E38</f>
        <v>11889.276399999999</v>
      </c>
      <c r="G38" s="211"/>
      <c r="H38" s="83">
        <v>68052</v>
      </c>
    </row>
    <row r="39" spans="1:8" s="3" customFormat="1" ht="12.75">
      <c r="A39" s="89" t="s">
        <v>169</v>
      </c>
      <c r="B39" s="86" t="s">
        <v>122</v>
      </c>
      <c r="C39" s="87" t="s">
        <v>1</v>
      </c>
      <c r="D39" s="88">
        <v>24.82</v>
      </c>
      <c r="E39" s="209">
        <v>85.38</v>
      </c>
      <c r="F39" s="210">
        <f aca="true" t="shared" si="0" ref="F39:F44">D39*E39</f>
        <v>2119.1315999999997</v>
      </c>
      <c r="G39" s="211"/>
      <c r="H39" s="83">
        <v>72117</v>
      </c>
    </row>
    <row r="40" spans="1:8" s="3" customFormat="1" ht="12.75">
      <c r="A40" s="89" t="s">
        <v>170</v>
      </c>
      <c r="B40" s="86" t="s">
        <v>178</v>
      </c>
      <c r="C40" s="87" t="s">
        <v>2</v>
      </c>
      <c r="D40" s="88">
        <v>17.05</v>
      </c>
      <c r="E40" s="209">
        <v>62.71</v>
      </c>
      <c r="F40" s="210">
        <f t="shared" si="0"/>
        <v>1069.2055</v>
      </c>
      <c r="G40" s="211"/>
      <c r="H40" s="83" t="s">
        <v>229</v>
      </c>
    </row>
    <row r="41" spans="1:8" s="3" customFormat="1" ht="12.75">
      <c r="A41" s="89" t="s">
        <v>171</v>
      </c>
      <c r="B41" s="86" t="s">
        <v>179</v>
      </c>
      <c r="C41" s="87" t="s">
        <v>1</v>
      </c>
      <c r="D41" s="88">
        <v>11.4</v>
      </c>
      <c r="E41" s="209">
        <v>12.2</v>
      </c>
      <c r="F41" s="210">
        <f t="shared" si="0"/>
        <v>139.07999999999998</v>
      </c>
      <c r="G41" s="211"/>
      <c r="H41" s="83">
        <v>85334</v>
      </c>
    </row>
    <row r="42" spans="1:8" s="3" customFormat="1" ht="12.75">
      <c r="A42" s="89" t="s">
        <v>172</v>
      </c>
      <c r="B42" s="86" t="s">
        <v>180</v>
      </c>
      <c r="C42" s="87" t="s">
        <v>63</v>
      </c>
      <c r="D42" s="88">
        <v>4</v>
      </c>
      <c r="E42" s="209">
        <v>46.77</v>
      </c>
      <c r="F42" s="210">
        <f t="shared" si="0"/>
        <v>187.08</v>
      </c>
      <c r="G42" s="211"/>
      <c r="H42" s="83" t="s">
        <v>230</v>
      </c>
    </row>
    <row r="43" spans="1:8" s="3" customFormat="1" ht="12.75">
      <c r="A43" s="89" t="s">
        <v>173</v>
      </c>
      <c r="B43" s="86" t="s">
        <v>181</v>
      </c>
      <c r="C43" s="87" t="s">
        <v>63</v>
      </c>
      <c r="D43" s="88">
        <v>4</v>
      </c>
      <c r="E43" s="209">
        <v>100.74</v>
      </c>
      <c r="F43" s="210">
        <f t="shared" si="0"/>
        <v>402.96</v>
      </c>
      <c r="G43" s="211"/>
      <c r="H43" s="83" t="s">
        <v>231</v>
      </c>
    </row>
    <row r="44" spans="1:8" s="3" customFormat="1" ht="12.75" customHeight="1">
      <c r="A44" s="182" t="s">
        <v>174</v>
      </c>
      <c r="B44" s="181" t="s">
        <v>182</v>
      </c>
      <c r="C44" s="186" t="s">
        <v>1</v>
      </c>
      <c r="D44" s="184">
        <v>5.94</v>
      </c>
      <c r="E44" s="214">
        <v>380</v>
      </c>
      <c r="F44" s="215">
        <f t="shared" si="0"/>
        <v>2257.2000000000003</v>
      </c>
      <c r="G44" s="216"/>
      <c r="H44" s="208" t="s">
        <v>131</v>
      </c>
    </row>
    <row r="45" spans="1:8" s="3" customFormat="1" ht="12.75">
      <c r="A45" s="264"/>
      <c r="B45" s="265"/>
      <c r="C45" s="266"/>
      <c r="D45" s="267"/>
      <c r="E45" s="274"/>
      <c r="F45" s="268"/>
      <c r="G45" s="267"/>
      <c r="H45" s="269"/>
    </row>
    <row r="46" spans="1:8" s="3" customFormat="1" ht="12.75">
      <c r="A46" s="90" t="s">
        <v>53</v>
      </c>
      <c r="B46" s="8" t="s">
        <v>13</v>
      </c>
      <c r="C46" s="87"/>
      <c r="D46" s="88"/>
      <c r="E46" s="209"/>
      <c r="F46" s="145"/>
      <c r="G46" s="223">
        <f>SUM(F47:F55)</f>
        <v>49128.37818848</v>
      </c>
      <c r="H46" s="138"/>
    </row>
    <row r="47" spans="1:8" s="3" customFormat="1" ht="12.75">
      <c r="A47" s="102" t="s">
        <v>54</v>
      </c>
      <c r="B47" s="86" t="s">
        <v>132</v>
      </c>
      <c r="C47" s="87" t="s">
        <v>1</v>
      </c>
      <c r="D47" s="88">
        <v>289.44</v>
      </c>
      <c r="E47" s="209">
        <f>40.85*1.2784</f>
        <v>52.22264</v>
      </c>
      <c r="F47" s="199">
        <f aca="true" t="shared" si="1" ref="F47:F55">D47*E47</f>
        <v>15115.3209216</v>
      </c>
      <c r="G47" s="85"/>
      <c r="H47" s="83" t="s">
        <v>228</v>
      </c>
    </row>
    <row r="48" spans="1:8" s="3" customFormat="1" ht="12.75">
      <c r="A48" s="102" t="s">
        <v>82</v>
      </c>
      <c r="B48" s="86" t="s">
        <v>99</v>
      </c>
      <c r="C48" s="87" t="s">
        <v>1</v>
      </c>
      <c r="D48" s="88">
        <v>289.44</v>
      </c>
      <c r="E48" s="209">
        <f>27.78*1.2784</f>
        <v>35.513952</v>
      </c>
      <c r="F48" s="199">
        <f t="shared" si="1"/>
        <v>10279.15826688</v>
      </c>
      <c r="G48" s="85"/>
      <c r="H48" s="83" t="s">
        <v>98</v>
      </c>
    </row>
    <row r="49" spans="1:8" s="3" customFormat="1" ht="12.75">
      <c r="A49" s="102" t="s">
        <v>83</v>
      </c>
      <c r="B49" s="86" t="s">
        <v>100</v>
      </c>
      <c r="C49" s="87" t="s">
        <v>2</v>
      </c>
      <c r="D49" s="88">
        <v>15.65</v>
      </c>
      <c r="E49" s="209">
        <v>46.84</v>
      </c>
      <c r="F49" s="199">
        <f t="shared" si="1"/>
        <v>733.046</v>
      </c>
      <c r="G49" s="85"/>
      <c r="H49" s="83" t="s">
        <v>97</v>
      </c>
    </row>
    <row r="50" spans="1:8" s="1" customFormat="1" ht="12.75" customHeight="1">
      <c r="A50" s="178" t="s">
        <v>84</v>
      </c>
      <c r="B50" s="177" t="s">
        <v>279</v>
      </c>
      <c r="C50" s="179" t="s">
        <v>1</v>
      </c>
      <c r="D50" s="180">
        <v>280.25</v>
      </c>
      <c r="E50" s="219">
        <f>33.5</f>
        <v>33.5</v>
      </c>
      <c r="F50" s="220">
        <f>D50*E50</f>
        <v>9388.375</v>
      </c>
      <c r="G50" s="221"/>
      <c r="H50" s="222">
        <v>11587</v>
      </c>
    </row>
    <row r="51" spans="1:8" s="1" customFormat="1" ht="12.75" customHeight="1">
      <c r="A51" s="178" t="s">
        <v>85</v>
      </c>
      <c r="B51" s="177" t="s">
        <v>281</v>
      </c>
      <c r="C51" s="179" t="s">
        <v>1</v>
      </c>
      <c r="D51" s="180">
        <v>280.25</v>
      </c>
      <c r="E51" s="219">
        <v>33.59</v>
      </c>
      <c r="F51" s="220">
        <f>D51*E51</f>
        <v>9413.597500000002</v>
      </c>
      <c r="G51" s="221"/>
      <c r="H51" s="222">
        <v>84091</v>
      </c>
    </row>
    <row r="52" spans="1:8" s="3" customFormat="1" ht="12.75" customHeight="1">
      <c r="A52" s="103" t="s">
        <v>86</v>
      </c>
      <c r="B52" s="86" t="s">
        <v>183</v>
      </c>
      <c r="C52" s="104" t="s">
        <v>2</v>
      </c>
      <c r="D52" s="105">
        <v>49.89</v>
      </c>
      <c r="E52" s="217">
        <v>40.95</v>
      </c>
      <c r="F52" s="218">
        <f t="shared" si="1"/>
        <v>2042.9955000000002</v>
      </c>
      <c r="G52" s="85"/>
      <c r="H52" s="83">
        <v>72105</v>
      </c>
    </row>
    <row r="53" spans="1:8" s="3" customFormat="1" ht="12.75" customHeight="1">
      <c r="A53" s="103" t="s">
        <v>87</v>
      </c>
      <c r="B53" s="86" t="s">
        <v>184</v>
      </c>
      <c r="C53" s="104" t="s">
        <v>2</v>
      </c>
      <c r="D53" s="105">
        <v>88.5</v>
      </c>
      <c r="E53" s="217">
        <v>17.57</v>
      </c>
      <c r="F53" s="218">
        <f t="shared" si="1"/>
        <v>1554.945</v>
      </c>
      <c r="G53" s="85"/>
      <c r="H53" s="83">
        <v>89578</v>
      </c>
    </row>
    <row r="54" spans="1:8" s="3" customFormat="1" ht="12.75" customHeight="1">
      <c r="A54" s="103" t="s">
        <v>88</v>
      </c>
      <c r="B54" s="86" t="s">
        <v>110</v>
      </c>
      <c r="C54" s="104" t="s">
        <v>63</v>
      </c>
      <c r="D54" s="105">
        <v>22</v>
      </c>
      <c r="E54" s="217">
        <v>18.43</v>
      </c>
      <c r="F54" s="218">
        <f t="shared" si="1"/>
        <v>405.46</v>
      </c>
      <c r="G54" s="85"/>
      <c r="H54" s="83">
        <v>89584</v>
      </c>
    </row>
    <row r="55" spans="1:8" s="3" customFormat="1" ht="12.75" customHeight="1">
      <c r="A55" s="103" t="s">
        <v>280</v>
      </c>
      <c r="B55" s="86" t="s">
        <v>109</v>
      </c>
      <c r="C55" s="104" t="s">
        <v>63</v>
      </c>
      <c r="D55" s="105">
        <v>6</v>
      </c>
      <c r="E55" s="217">
        <v>32.58</v>
      </c>
      <c r="F55" s="218">
        <f t="shared" si="1"/>
        <v>195.48</v>
      </c>
      <c r="G55" s="85"/>
      <c r="H55" s="83">
        <v>89690</v>
      </c>
    </row>
    <row r="56" spans="1:8" s="3" customFormat="1" ht="12.75">
      <c r="A56" s="156"/>
      <c r="B56" s="157"/>
      <c r="C56" s="158"/>
      <c r="D56" s="141"/>
      <c r="E56" s="209"/>
      <c r="F56" s="145"/>
      <c r="G56" s="141"/>
      <c r="H56" s="138"/>
    </row>
    <row r="57" spans="1:8" s="3" customFormat="1" ht="12.75">
      <c r="A57" s="90" t="s">
        <v>55</v>
      </c>
      <c r="B57" s="8" t="s">
        <v>14</v>
      </c>
      <c r="C57" s="87"/>
      <c r="D57" s="88"/>
      <c r="E57" s="209"/>
      <c r="F57" s="145"/>
      <c r="G57" s="223">
        <f>SUM(F58:F61)</f>
        <v>23195.795399999995</v>
      </c>
      <c r="H57" s="138"/>
    </row>
    <row r="58" spans="1:8" s="3" customFormat="1" ht="12.75">
      <c r="A58" s="89" t="s">
        <v>56</v>
      </c>
      <c r="B58" s="86" t="s">
        <v>185</v>
      </c>
      <c r="C58" s="82" t="s">
        <v>1</v>
      </c>
      <c r="D58" s="88">
        <v>505.57</v>
      </c>
      <c r="E58" s="209">
        <v>2.67</v>
      </c>
      <c r="F58" s="199">
        <f>D58*E58</f>
        <v>1349.8718999999999</v>
      </c>
      <c r="G58" s="85"/>
      <c r="H58" s="83">
        <v>87879</v>
      </c>
    </row>
    <row r="59" spans="1:8" s="3" customFormat="1" ht="12.75">
      <c r="A59" s="89" t="s">
        <v>80</v>
      </c>
      <c r="B59" s="86" t="s">
        <v>186</v>
      </c>
      <c r="C59" s="82" t="s">
        <v>1</v>
      </c>
      <c r="D59" s="88">
        <v>505.57</v>
      </c>
      <c r="E59" s="209">
        <v>21.46</v>
      </c>
      <c r="F59" s="199">
        <f>D59*E59</f>
        <v>10849.5322</v>
      </c>
      <c r="G59" s="85"/>
      <c r="H59" s="83">
        <v>89173</v>
      </c>
    </row>
    <row r="60" spans="1:8" s="3" customFormat="1" ht="12.75">
      <c r="A60" s="89" t="s">
        <v>57</v>
      </c>
      <c r="B60" s="86" t="s">
        <v>187</v>
      </c>
      <c r="C60" s="82" t="s">
        <v>1</v>
      </c>
      <c r="D60" s="88">
        <v>338.73</v>
      </c>
      <c r="E60" s="209">
        <v>14.53</v>
      </c>
      <c r="F60" s="199">
        <f>D60*E60</f>
        <v>4921.7469</v>
      </c>
      <c r="G60" s="85"/>
      <c r="H60" s="83">
        <v>75481</v>
      </c>
    </row>
    <row r="61" spans="1:8" s="3" customFormat="1" ht="12.75">
      <c r="A61" s="89" t="s">
        <v>188</v>
      </c>
      <c r="B61" s="84" t="s">
        <v>189</v>
      </c>
      <c r="C61" s="82" t="s">
        <v>1</v>
      </c>
      <c r="D61" s="88">
        <v>166.84</v>
      </c>
      <c r="E61" s="209">
        <v>36.41</v>
      </c>
      <c r="F61" s="199">
        <f>D61*E61</f>
        <v>6074.644399999999</v>
      </c>
      <c r="G61" s="85"/>
      <c r="H61" s="83">
        <v>87264</v>
      </c>
    </row>
    <row r="62" spans="1:8" s="3" customFormat="1" ht="12.75">
      <c r="A62" s="156"/>
      <c r="B62" s="144"/>
      <c r="C62" s="158"/>
      <c r="D62" s="159"/>
      <c r="E62" s="225"/>
      <c r="F62" s="145"/>
      <c r="G62" s="146"/>
      <c r="H62" s="138"/>
    </row>
    <row r="63" spans="1:8" s="3" customFormat="1" ht="12.75">
      <c r="A63" s="90" t="s">
        <v>58</v>
      </c>
      <c r="B63" s="7" t="s">
        <v>15</v>
      </c>
      <c r="C63" s="87"/>
      <c r="D63" s="88"/>
      <c r="E63" s="209"/>
      <c r="F63" s="199"/>
      <c r="G63" s="223">
        <f>SUM(F64:F72)</f>
        <v>19280.559476479997</v>
      </c>
      <c r="H63" s="138"/>
    </row>
    <row r="64" spans="1:8" s="3" customFormat="1" ht="12.75">
      <c r="A64" s="89" t="s">
        <v>59</v>
      </c>
      <c r="B64" s="86" t="s">
        <v>142</v>
      </c>
      <c r="C64" s="87" t="s">
        <v>1</v>
      </c>
      <c r="D64" s="88">
        <v>45.59</v>
      </c>
      <c r="E64" s="209">
        <v>27.47</v>
      </c>
      <c r="F64" s="199">
        <f aca="true" t="shared" si="2" ref="F64:F72">D64*E64</f>
        <v>1252.3573000000001</v>
      </c>
      <c r="G64" s="223"/>
      <c r="H64" s="83" t="s">
        <v>141</v>
      </c>
    </row>
    <row r="65" spans="1:8" s="3" customFormat="1" ht="12.75">
      <c r="A65" s="83" t="s">
        <v>60</v>
      </c>
      <c r="B65" s="86" t="s">
        <v>127</v>
      </c>
      <c r="C65" s="87" t="s">
        <v>0</v>
      </c>
      <c r="D65" s="88">
        <v>9.14</v>
      </c>
      <c r="E65" s="209">
        <v>82.16</v>
      </c>
      <c r="F65" s="199">
        <f t="shared" si="2"/>
        <v>750.9424</v>
      </c>
      <c r="G65" s="160"/>
      <c r="H65" s="83" t="s">
        <v>123</v>
      </c>
    </row>
    <row r="66" spans="1:8" s="3" customFormat="1" ht="12.75">
      <c r="A66" s="89" t="s">
        <v>81</v>
      </c>
      <c r="B66" s="86" t="s">
        <v>124</v>
      </c>
      <c r="C66" s="82" t="s">
        <v>0</v>
      </c>
      <c r="D66" s="88">
        <v>13.6</v>
      </c>
      <c r="E66" s="209">
        <f>430.78*1.2784</f>
        <v>550.7091519999999</v>
      </c>
      <c r="F66" s="199">
        <f t="shared" si="2"/>
        <v>7489.644467199999</v>
      </c>
      <c r="G66" s="85"/>
      <c r="H66" s="83">
        <v>87299</v>
      </c>
    </row>
    <row r="67" spans="1:8" s="3" customFormat="1" ht="12.75">
      <c r="A67" s="89" t="s">
        <v>89</v>
      </c>
      <c r="B67" s="86" t="s">
        <v>190</v>
      </c>
      <c r="C67" s="82" t="s">
        <v>1</v>
      </c>
      <c r="D67" s="88">
        <v>75.34</v>
      </c>
      <c r="E67" s="209">
        <f>23.53*1.2784</f>
        <v>30.080752</v>
      </c>
      <c r="F67" s="199">
        <f t="shared" si="2"/>
        <v>2266.28385568</v>
      </c>
      <c r="G67" s="85"/>
      <c r="H67" s="83">
        <v>87251</v>
      </c>
    </row>
    <row r="68" spans="1:8" s="3" customFormat="1" ht="12.75">
      <c r="A68" s="89" t="s">
        <v>108</v>
      </c>
      <c r="B68" s="86" t="s">
        <v>191</v>
      </c>
      <c r="C68" s="82" t="s">
        <v>2</v>
      </c>
      <c r="D68" s="88">
        <v>33.8</v>
      </c>
      <c r="E68" s="209">
        <v>6.19</v>
      </c>
      <c r="F68" s="199">
        <f t="shared" si="2"/>
        <v>209.222</v>
      </c>
      <c r="G68" s="87"/>
      <c r="H68" s="83">
        <v>88649</v>
      </c>
    </row>
    <row r="69" spans="1:8" s="3" customFormat="1" ht="25.5" customHeight="1">
      <c r="A69" s="182" t="s">
        <v>140</v>
      </c>
      <c r="B69" s="181" t="s">
        <v>195</v>
      </c>
      <c r="C69" s="183" t="s">
        <v>1</v>
      </c>
      <c r="D69" s="184">
        <v>151.8</v>
      </c>
      <c r="E69" s="214">
        <f>23.53*1.2784</f>
        <v>30.080752</v>
      </c>
      <c r="F69" s="224">
        <f t="shared" si="2"/>
        <v>4566.258153600001</v>
      </c>
      <c r="G69" s="186"/>
      <c r="H69" s="208">
        <v>87251</v>
      </c>
    </row>
    <row r="70" spans="1:8" s="3" customFormat="1" ht="12.75">
      <c r="A70" s="89" t="s">
        <v>192</v>
      </c>
      <c r="B70" s="86" t="s">
        <v>196</v>
      </c>
      <c r="C70" s="82" t="s">
        <v>2</v>
      </c>
      <c r="D70" s="88">
        <v>47.95</v>
      </c>
      <c r="E70" s="209">
        <v>6.19</v>
      </c>
      <c r="F70" s="199">
        <f t="shared" si="2"/>
        <v>296.81050000000005</v>
      </c>
      <c r="G70" s="87"/>
      <c r="H70" s="83">
        <v>88649</v>
      </c>
    </row>
    <row r="71" spans="1:8" s="3" customFormat="1" ht="12.75">
      <c r="A71" s="89" t="s">
        <v>193</v>
      </c>
      <c r="B71" s="86" t="s">
        <v>126</v>
      </c>
      <c r="C71" s="82" t="s">
        <v>1</v>
      </c>
      <c r="D71" s="88">
        <v>76.24</v>
      </c>
      <c r="E71" s="209">
        <v>31.67</v>
      </c>
      <c r="F71" s="199">
        <f t="shared" si="2"/>
        <v>2414.5208</v>
      </c>
      <c r="G71" s="87"/>
      <c r="H71" s="83" t="s">
        <v>125</v>
      </c>
    </row>
    <row r="72" spans="1:8" s="3" customFormat="1" ht="12.75">
      <c r="A72" s="89" t="s">
        <v>194</v>
      </c>
      <c r="B72" s="86" t="s">
        <v>197</v>
      </c>
      <c r="C72" s="82" t="s">
        <v>2</v>
      </c>
      <c r="D72" s="88">
        <v>4</v>
      </c>
      <c r="E72" s="209">
        <v>8.63</v>
      </c>
      <c r="F72" s="199">
        <f t="shared" si="2"/>
        <v>34.52</v>
      </c>
      <c r="G72" s="85"/>
      <c r="H72" s="83" t="s">
        <v>232</v>
      </c>
    </row>
    <row r="73" spans="1:8" s="3" customFormat="1" ht="12.75">
      <c r="A73" s="156"/>
      <c r="B73" s="144"/>
      <c r="C73" s="158"/>
      <c r="D73" s="141"/>
      <c r="E73" s="209"/>
      <c r="F73" s="145"/>
      <c r="G73" s="146"/>
      <c r="H73" s="138"/>
    </row>
    <row r="74" spans="1:8" s="3" customFormat="1" ht="12.75">
      <c r="A74" s="91" t="s">
        <v>61</v>
      </c>
      <c r="B74" s="7" t="s">
        <v>198</v>
      </c>
      <c r="C74" s="161"/>
      <c r="D74" s="160"/>
      <c r="E74" s="227"/>
      <c r="F74" s="162"/>
      <c r="G74" s="223">
        <f>SUM(F75:F86)</f>
        <v>8598.77</v>
      </c>
      <c r="H74" s="138"/>
    </row>
    <row r="75" spans="1:9" s="3" customFormat="1" ht="25.5">
      <c r="A75" s="182" t="s">
        <v>62</v>
      </c>
      <c r="B75" s="185" t="s">
        <v>199</v>
      </c>
      <c r="C75" s="186" t="s">
        <v>63</v>
      </c>
      <c r="D75" s="184">
        <v>16</v>
      </c>
      <c r="E75" s="214">
        <v>31.41</v>
      </c>
      <c r="F75" s="224">
        <f>D75*E75</f>
        <v>502.56</v>
      </c>
      <c r="G75" s="184"/>
      <c r="H75" s="208" t="s">
        <v>131</v>
      </c>
      <c r="I75" s="226"/>
    </row>
    <row r="76" spans="1:8" s="3" customFormat="1" ht="12.75">
      <c r="A76" s="182" t="s">
        <v>64</v>
      </c>
      <c r="B76" s="185" t="s">
        <v>200</v>
      </c>
      <c r="C76" s="186" t="s">
        <v>63</v>
      </c>
      <c r="D76" s="184">
        <v>15</v>
      </c>
      <c r="E76" s="214">
        <v>28.1</v>
      </c>
      <c r="F76" s="224">
        <f>D76*E76</f>
        <v>421.5</v>
      </c>
      <c r="G76" s="184"/>
      <c r="H76" s="208" t="s">
        <v>233</v>
      </c>
    </row>
    <row r="77" spans="1:9" s="3" customFormat="1" ht="12.75">
      <c r="A77" s="182" t="s">
        <v>65</v>
      </c>
      <c r="B77" s="185" t="s">
        <v>201</v>
      </c>
      <c r="C77" s="186" t="s">
        <v>63</v>
      </c>
      <c r="D77" s="184">
        <v>47</v>
      </c>
      <c r="E77" s="214">
        <v>20.77</v>
      </c>
      <c r="F77" s="224">
        <f>D77*E77</f>
        <v>976.1899999999999</v>
      </c>
      <c r="G77" s="184"/>
      <c r="H77" s="208" t="s">
        <v>131</v>
      </c>
      <c r="I77" s="226"/>
    </row>
    <row r="78" spans="1:8" s="3" customFormat="1" ht="12.75">
      <c r="A78" s="89" t="s">
        <v>66</v>
      </c>
      <c r="B78" s="84" t="s">
        <v>113</v>
      </c>
      <c r="C78" s="87" t="s">
        <v>63</v>
      </c>
      <c r="D78" s="88">
        <v>31</v>
      </c>
      <c r="E78" s="209">
        <f>124.37</f>
        <v>124.37</v>
      </c>
      <c r="F78" s="199">
        <f aca="true" t="shared" si="3" ref="F78:F86">D78*E78</f>
        <v>3855.4700000000003</v>
      </c>
      <c r="G78" s="88"/>
      <c r="H78" s="83" t="s">
        <v>129</v>
      </c>
    </row>
    <row r="79" spans="1:8" s="3" customFormat="1" ht="12.75">
      <c r="A79" s="270" t="s">
        <v>90</v>
      </c>
      <c r="B79" s="271" t="s">
        <v>202</v>
      </c>
      <c r="C79" s="272" t="s">
        <v>63</v>
      </c>
      <c r="D79" s="273">
        <v>17</v>
      </c>
      <c r="E79" s="274">
        <f>124.37</f>
        <v>124.37</v>
      </c>
      <c r="F79" s="275">
        <f t="shared" si="3"/>
        <v>2114.29</v>
      </c>
      <c r="G79" s="273"/>
      <c r="H79" s="276" t="s">
        <v>129</v>
      </c>
    </row>
    <row r="80" spans="1:8" s="3" customFormat="1" ht="12.75">
      <c r="A80" s="89" t="s">
        <v>91</v>
      </c>
      <c r="B80" s="84" t="s">
        <v>288</v>
      </c>
      <c r="C80" s="87" t="s">
        <v>63</v>
      </c>
      <c r="D80" s="88">
        <v>4</v>
      </c>
      <c r="E80" s="209">
        <v>124.37</v>
      </c>
      <c r="F80" s="199">
        <f t="shared" si="3"/>
        <v>497.48</v>
      </c>
      <c r="G80" s="88"/>
      <c r="H80" s="83" t="s">
        <v>129</v>
      </c>
    </row>
    <row r="81" spans="1:8" s="3" customFormat="1" ht="12.75">
      <c r="A81" s="89" t="s">
        <v>92</v>
      </c>
      <c r="B81" s="84" t="s">
        <v>112</v>
      </c>
      <c r="C81" s="87" t="s">
        <v>63</v>
      </c>
      <c r="D81" s="88">
        <v>1</v>
      </c>
      <c r="E81" s="209">
        <f>94.7</f>
        <v>94.7</v>
      </c>
      <c r="F81" s="199">
        <f t="shared" si="3"/>
        <v>94.7</v>
      </c>
      <c r="G81" s="88"/>
      <c r="H81" s="83" t="s">
        <v>130</v>
      </c>
    </row>
    <row r="82" spans="1:8" s="3" customFormat="1" ht="12.75">
      <c r="A82" s="89" t="s">
        <v>93</v>
      </c>
      <c r="B82" s="84" t="s">
        <v>204</v>
      </c>
      <c r="C82" s="87" t="s">
        <v>63</v>
      </c>
      <c r="D82" s="88">
        <v>1</v>
      </c>
      <c r="E82" s="209">
        <v>56.75</v>
      </c>
      <c r="F82" s="199">
        <f t="shared" si="3"/>
        <v>56.75</v>
      </c>
      <c r="G82" s="88"/>
      <c r="H82" s="83">
        <v>84402</v>
      </c>
    </row>
    <row r="83" spans="1:8" s="3" customFormat="1" ht="12.75">
      <c r="A83" s="89" t="s">
        <v>143</v>
      </c>
      <c r="B83" s="84" t="s">
        <v>114</v>
      </c>
      <c r="C83" s="87" t="s">
        <v>63</v>
      </c>
      <c r="D83" s="88">
        <v>5</v>
      </c>
      <c r="E83" s="209">
        <v>11.22</v>
      </c>
      <c r="F83" s="199">
        <f t="shared" si="3"/>
        <v>56.1</v>
      </c>
      <c r="G83" s="88"/>
      <c r="H83" s="83" t="s">
        <v>115</v>
      </c>
    </row>
    <row r="84" spans="1:8" s="3" customFormat="1" ht="12.75">
      <c r="A84" s="89" t="s">
        <v>205</v>
      </c>
      <c r="B84" s="84" t="s">
        <v>206</v>
      </c>
      <c r="C84" s="87" t="s">
        <v>2</v>
      </c>
      <c r="D84" s="88">
        <v>3</v>
      </c>
      <c r="E84" s="209">
        <v>5.17</v>
      </c>
      <c r="F84" s="199">
        <f t="shared" si="3"/>
        <v>15.51</v>
      </c>
      <c r="G84" s="88"/>
      <c r="H84" s="83">
        <v>72934</v>
      </c>
    </row>
    <row r="85" spans="1:8" s="3" customFormat="1" ht="12.75">
      <c r="A85" s="89" t="s">
        <v>207</v>
      </c>
      <c r="B85" s="84" t="s">
        <v>208</v>
      </c>
      <c r="C85" s="87" t="s">
        <v>63</v>
      </c>
      <c r="D85" s="88">
        <v>1</v>
      </c>
      <c r="E85" s="209">
        <v>6.17</v>
      </c>
      <c r="F85" s="199">
        <f t="shared" si="3"/>
        <v>6.17</v>
      </c>
      <c r="G85" s="88"/>
      <c r="H85" s="83">
        <v>83387</v>
      </c>
    </row>
    <row r="86" spans="1:8" s="3" customFormat="1" ht="12.75">
      <c r="A86" s="89" t="s">
        <v>209</v>
      </c>
      <c r="B86" s="84" t="s">
        <v>210</v>
      </c>
      <c r="C86" s="87" t="s">
        <v>63</v>
      </c>
      <c r="D86" s="88">
        <v>1</v>
      </c>
      <c r="E86" s="209">
        <v>2.05</v>
      </c>
      <c r="F86" s="199">
        <f t="shared" si="3"/>
        <v>2.05</v>
      </c>
      <c r="G86" s="88"/>
      <c r="H86" s="83">
        <v>12119</v>
      </c>
    </row>
    <row r="87" spans="1:9" s="27" customFormat="1" ht="12.75">
      <c r="A87" s="138"/>
      <c r="B87" s="144"/>
      <c r="C87" s="158"/>
      <c r="D87" s="141"/>
      <c r="E87" s="209"/>
      <c r="F87" s="145"/>
      <c r="G87" s="141"/>
      <c r="H87" s="138"/>
      <c r="I87" s="3"/>
    </row>
    <row r="88" spans="1:8" s="3" customFormat="1" ht="12.75">
      <c r="A88" s="91" t="s">
        <v>67</v>
      </c>
      <c r="B88" s="7" t="s">
        <v>68</v>
      </c>
      <c r="C88" s="87"/>
      <c r="D88" s="88"/>
      <c r="E88" s="209"/>
      <c r="F88" s="199"/>
      <c r="G88" s="223">
        <f>SUM(F89:F115)</f>
        <v>16689.8226208</v>
      </c>
      <c r="H88" s="138"/>
    </row>
    <row r="89" spans="1:8" s="3" customFormat="1" ht="12.75">
      <c r="A89" s="89" t="s">
        <v>134</v>
      </c>
      <c r="B89" s="84" t="s">
        <v>136</v>
      </c>
      <c r="C89" s="87" t="s">
        <v>63</v>
      </c>
      <c r="D89" s="88">
        <v>26</v>
      </c>
      <c r="E89" s="209">
        <f>51.92</f>
        <v>51.92</v>
      </c>
      <c r="F89" s="199">
        <f aca="true" t="shared" si="4" ref="F89:F114">D89*E89</f>
        <v>1349.92</v>
      </c>
      <c r="G89" s="88"/>
      <c r="H89" s="83" t="s">
        <v>137</v>
      </c>
    </row>
    <row r="90" spans="1:8" s="3" customFormat="1" ht="12.75">
      <c r="A90" s="89" t="s">
        <v>135</v>
      </c>
      <c r="B90" s="84" t="s">
        <v>234</v>
      </c>
      <c r="C90" s="87" t="s">
        <v>63</v>
      </c>
      <c r="D90" s="88">
        <v>1</v>
      </c>
      <c r="E90" s="209">
        <v>101.85</v>
      </c>
      <c r="F90" s="199">
        <f t="shared" si="4"/>
        <v>101.85</v>
      </c>
      <c r="G90" s="141"/>
      <c r="H90" s="83" t="s">
        <v>235</v>
      </c>
    </row>
    <row r="91" spans="1:8" s="3" customFormat="1" ht="12.75">
      <c r="A91" s="89" t="s">
        <v>139</v>
      </c>
      <c r="B91" s="84" t="s">
        <v>145</v>
      </c>
      <c r="C91" s="87" t="s">
        <v>2</v>
      </c>
      <c r="D91" s="88">
        <v>65</v>
      </c>
      <c r="E91" s="209">
        <v>18.22</v>
      </c>
      <c r="F91" s="199">
        <f t="shared" si="4"/>
        <v>1184.3</v>
      </c>
      <c r="G91" s="88"/>
      <c r="H91" s="83">
        <v>89357</v>
      </c>
    </row>
    <row r="92" spans="1:8" s="3" customFormat="1" ht="12.75">
      <c r="A92" s="89" t="s">
        <v>69</v>
      </c>
      <c r="B92" s="84" t="s">
        <v>236</v>
      </c>
      <c r="C92" s="87" t="s">
        <v>63</v>
      </c>
      <c r="D92" s="88">
        <v>1</v>
      </c>
      <c r="E92" s="209">
        <v>480.85</v>
      </c>
      <c r="F92" s="199">
        <f t="shared" si="4"/>
        <v>480.85</v>
      </c>
      <c r="G92" s="88"/>
      <c r="H92" s="83">
        <v>88504</v>
      </c>
    </row>
    <row r="93" spans="1:8" s="3" customFormat="1" ht="12.75">
      <c r="A93" s="89" t="s">
        <v>70</v>
      </c>
      <c r="B93" s="84" t="s">
        <v>237</v>
      </c>
      <c r="C93" s="87" t="s">
        <v>63</v>
      </c>
      <c r="D93" s="88">
        <v>2</v>
      </c>
      <c r="E93" s="209">
        <v>87.24</v>
      </c>
      <c r="F93" s="199">
        <f t="shared" si="4"/>
        <v>174.48</v>
      </c>
      <c r="G93" s="88"/>
      <c r="H93" s="83" t="s">
        <v>146</v>
      </c>
    </row>
    <row r="94" spans="1:8" s="3" customFormat="1" ht="12.75">
      <c r="A94" s="89" t="s">
        <v>71</v>
      </c>
      <c r="B94" s="84" t="s">
        <v>238</v>
      </c>
      <c r="C94" s="87" t="s">
        <v>63</v>
      </c>
      <c r="D94" s="88">
        <v>1</v>
      </c>
      <c r="E94" s="209">
        <v>128.73</v>
      </c>
      <c r="F94" s="199">
        <f t="shared" si="4"/>
        <v>128.73</v>
      </c>
      <c r="G94" s="141"/>
      <c r="H94" s="83" t="s">
        <v>239</v>
      </c>
    </row>
    <row r="95" spans="1:8" s="3" customFormat="1" ht="12.75">
      <c r="A95" s="89" t="s">
        <v>72</v>
      </c>
      <c r="B95" s="84" t="s">
        <v>133</v>
      </c>
      <c r="C95" s="87" t="s">
        <v>63</v>
      </c>
      <c r="D95" s="88">
        <v>14</v>
      </c>
      <c r="E95" s="209">
        <f>45.28</f>
        <v>45.28</v>
      </c>
      <c r="F95" s="199">
        <f t="shared" si="4"/>
        <v>633.9200000000001</v>
      </c>
      <c r="G95" s="88"/>
      <c r="H95" s="83" t="s">
        <v>138</v>
      </c>
    </row>
    <row r="96" spans="1:8" s="3" customFormat="1" ht="12.75">
      <c r="A96" s="89" t="s">
        <v>144</v>
      </c>
      <c r="B96" s="84" t="s">
        <v>240</v>
      </c>
      <c r="C96" s="87" t="s">
        <v>63</v>
      </c>
      <c r="D96" s="88">
        <v>12</v>
      </c>
      <c r="E96" s="209">
        <v>72.56</v>
      </c>
      <c r="F96" s="199">
        <f t="shared" si="4"/>
        <v>870.72</v>
      </c>
      <c r="G96" s="88"/>
      <c r="H96" s="83" t="s">
        <v>241</v>
      </c>
    </row>
    <row r="97" spans="1:8" s="3" customFormat="1" ht="12.75">
      <c r="A97" s="89" t="s">
        <v>147</v>
      </c>
      <c r="B97" s="84" t="s">
        <v>242</v>
      </c>
      <c r="C97" s="87" t="s">
        <v>63</v>
      </c>
      <c r="D97" s="88">
        <v>3</v>
      </c>
      <c r="E97" s="209">
        <v>18.09</v>
      </c>
      <c r="F97" s="199">
        <f t="shared" si="4"/>
        <v>54.269999999999996</v>
      </c>
      <c r="G97" s="88"/>
      <c r="H97" s="83">
        <v>89707</v>
      </c>
    </row>
    <row r="98" spans="1:8" s="3" customFormat="1" ht="12.75">
      <c r="A98" s="89" t="s">
        <v>148</v>
      </c>
      <c r="B98" s="84" t="s">
        <v>243</v>
      </c>
      <c r="C98" s="87" t="s">
        <v>2</v>
      </c>
      <c r="D98" s="88">
        <v>20</v>
      </c>
      <c r="E98" s="209">
        <v>32.22</v>
      </c>
      <c r="F98" s="199">
        <f t="shared" si="4"/>
        <v>644.4</v>
      </c>
      <c r="G98" s="88"/>
      <c r="H98" s="83">
        <v>89714</v>
      </c>
    </row>
    <row r="99" spans="1:8" s="3" customFormat="1" ht="25.5">
      <c r="A99" s="182" t="s">
        <v>149</v>
      </c>
      <c r="B99" s="230" t="s">
        <v>244</v>
      </c>
      <c r="C99" s="186" t="s">
        <v>63</v>
      </c>
      <c r="D99" s="184">
        <v>2</v>
      </c>
      <c r="E99" s="214">
        <v>866.14</v>
      </c>
      <c r="F99" s="224">
        <f t="shared" si="4"/>
        <v>1732.28</v>
      </c>
      <c r="G99" s="88"/>
      <c r="H99" s="208" t="s">
        <v>245</v>
      </c>
    </row>
    <row r="100" spans="1:8" s="3" customFormat="1" ht="25.5" customHeight="1">
      <c r="A100" s="182" t="s">
        <v>150</v>
      </c>
      <c r="B100" s="230" t="s">
        <v>246</v>
      </c>
      <c r="C100" s="186" t="s">
        <v>63</v>
      </c>
      <c r="D100" s="184">
        <v>1</v>
      </c>
      <c r="E100" s="214">
        <v>84.15</v>
      </c>
      <c r="F100" s="224">
        <f t="shared" si="4"/>
        <v>84.15</v>
      </c>
      <c r="G100" s="184"/>
      <c r="H100" s="208" t="s">
        <v>278</v>
      </c>
    </row>
    <row r="101" spans="1:8" s="3" customFormat="1" ht="12.75">
      <c r="A101" s="89" t="s">
        <v>247</v>
      </c>
      <c r="B101" s="84" t="s">
        <v>248</v>
      </c>
      <c r="C101" s="87" t="s">
        <v>63</v>
      </c>
      <c r="D101" s="88">
        <v>1</v>
      </c>
      <c r="E101" s="209">
        <v>188.89</v>
      </c>
      <c r="F101" s="224">
        <f t="shared" si="4"/>
        <v>188.89</v>
      </c>
      <c r="G101" s="88"/>
      <c r="H101" s="83">
        <v>40729</v>
      </c>
    </row>
    <row r="102" spans="1:8" s="3" customFormat="1" ht="25.5">
      <c r="A102" s="182" t="s">
        <v>249</v>
      </c>
      <c r="B102" s="230" t="s">
        <v>250</v>
      </c>
      <c r="C102" s="186" t="s">
        <v>1</v>
      </c>
      <c r="D102" s="184">
        <v>3.12</v>
      </c>
      <c r="E102" s="214">
        <f>532.6*1.2784</f>
        <v>680.87584</v>
      </c>
      <c r="F102" s="224">
        <f t="shared" si="4"/>
        <v>2124.3326208000003</v>
      </c>
      <c r="G102" s="184"/>
      <c r="H102" s="208">
        <v>79627</v>
      </c>
    </row>
    <row r="103" spans="1:8" s="3" customFormat="1" ht="12.75">
      <c r="A103" s="89" t="s">
        <v>251</v>
      </c>
      <c r="B103" s="84" t="s">
        <v>252</v>
      </c>
      <c r="C103" s="87" t="s">
        <v>63</v>
      </c>
      <c r="D103" s="88">
        <v>2</v>
      </c>
      <c r="E103" s="209">
        <v>19.25</v>
      </c>
      <c r="F103" s="199">
        <f t="shared" si="4"/>
        <v>38.5</v>
      </c>
      <c r="G103" s="88"/>
      <c r="H103" s="83">
        <v>86877</v>
      </c>
    </row>
    <row r="104" spans="1:8" s="3" customFormat="1" ht="25.5">
      <c r="A104" s="182" t="s">
        <v>253</v>
      </c>
      <c r="B104" s="230" t="s">
        <v>254</v>
      </c>
      <c r="C104" s="186" t="s">
        <v>63</v>
      </c>
      <c r="D104" s="184">
        <v>1</v>
      </c>
      <c r="E104" s="214">
        <v>112.2</v>
      </c>
      <c r="F104" s="224">
        <f t="shared" si="4"/>
        <v>112.2</v>
      </c>
      <c r="G104" s="184"/>
      <c r="H104" s="208" t="s">
        <v>277</v>
      </c>
    </row>
    <row r="105" spans="1:8" s="3" customFormat="1" ht="25.5">
      <c r="A105" s="182" t="s">
        <v>255</v>
      </c>
      <c r="B105" s="230" t="s">
        <v>256</v>
      </c>
      <c r="C105" s="186" t="s">
        <v>63</v>
      </c>
      <c r="D105" s="184">
        <v>8</v>
      </c>
      <c r="E105" s="214">
        <v>324.97</v>
      </c>
      <c r="F105" s="224">
        <f t="shared" si="4"/>
        <v>2599.76</v>
      </c>
      <c r="G105" s="184"/>
      <c r="H105" s="208">
        <v>86888</v>
      </c>
    </row>
    <row r="106" spans="1:8" s="3" customFormat="1" ht="25.5">
      <c r="A106" s="182" t="s">
        <v>257</v>
      </c>
      <c r="B106" s="230" t="s">
        <v>258</v>
      </c>
      <c r="C106" s="186" t="s">
        <v>63</v>
      </c>
      <c r="D106" s="184">
        <v>4</v>
      </c>
      <c r="E106" s="214">
        <v>415.54</v>
      </c>
      <c r="F106" s="224">
        <f t="shared" si="4"/>
        <v>1662.16</v>
      </c>
      <c r="G106" s="184"/>
      <c r="H106" s="208" t="s">
        <v>276</v>
      </c>
    </row>
    <row r="107" spans="1:9" s="3" customFormat="1" ht="25.5" customHeight="1">
      <c r="A107" s="182" t="s">
        <v>259</v>
      </c>
      <c r="B107" s="230" t="s">
        <v>260</v>
      </c>
      <c r="C107" s="186" t="s">
        <v>63</v>
      </c>
      <c r="D107" s="184">
        <v>6</v>
      </c>
      <c r="E107" s="214">
        <v>250</v>
      </c>
      <c r="F107" s="224">
        <f t="shared" si="4"/>
        <v>1500</v>
      </c>
      <c r="G107" s="184"/>
      <c r="H107" s="208" t="s">
        <v>131</v>
      </c>
      <c r="I107" s="231"/>
    </row>
    <row r="108" spans="1:8" s="3" customFormat="1" ht="12.75">
      <c r="A108" s="270" t="s">
        <v>261</v>
      </c>
      <c r="B108" s="271" t="s">
        <v>262</v>
      </c>
      <c r="C108" s="272" t="s">
        <v>63</v>
      </c>
      <c r="D108" s="273">
        <v>1</v>
      </c>
      <c r="E108" s="274">
        <v>37</v>
      </c>
      <c r="F108" s="275">
        <f t="shared" si="4"/>
        <v>37</v>
      </c>
      <c r="G108" s="273"/>
      <c r="H108" s="276">
        <v>86906</v>
      </c>
    </row>
    <row r="109" spans="1:8" s="3" customFormat="1" ht="12.75">
      <c r="A109" s="89" t="s">
        <v>263</v>
      </c>
      <c r="B109" s="84" t="s">
        <v>264</v>
      </c>
      <c r="C109" s="87" t="s">
        <v>63</v>
      </c>
      <c r="D109" s="88">
        <v>6</v>
      </c>
      <c r="E109" s="209">
        <v>19.02</v>
      </c>
      <c r="F109" s="199">
        <f t="shared" si="4"/>
        <v>114.12</v>
      </c>
      <c r="G109" s="88"/>
      <c r="H109" s="83">
        <v>86916</v>
      </c>
    </row>
    <row r="110" spans="1:8" s="3" customFormat="1" ht="12.75">
      <c r="A110" s="89" t="s">
        <v>265</v>
      </c>
      <c r="B110" s="84" t="s">
        <v>266</v>
      </c>
      <c r="C110" s="87" t="s">
        <v>63</v>
      </c>
      <c r="D110" s="88">
        <v>15</v>
      </c>
      <c r="E110" s="209">
        <v>5.3</v>
      </c>
      <c r="F110" s="199">
        <f t="shared" si="4"/>
        <v>79.5</v>
      </c>
      <c r="G110" s="88"/>
      <c r="H110" s="83">
        <v>86884</v>
      </c>
    </row>
    <row r="111" spans="1:8" s="3" customFormat="1" ht="12.75">
      <c r="A111" s="89" t="s">
        <v>267</v>
      </c>
      <c r="B111" s="84" t="s">
        <v>268</v>
      </c>
      <c r="C111" s="87" t="s">
        <v>63</v>
      </c>
      <c r="D111" s="88">
        <v>9</v>
      </c>
      <c r="E111" s="209">
        <v>22.57</v>
      </c>
      <c r="F111" s="199">
        <f t="shared" si="4"/>
        <v>203.13</v>
      </c>
      <c r="G111" s="88"/>
      <c r="H111" s="83">
        <v>86883</v>
      </c>
    </row>
    <row r="112" spans="1:8" s="3" customFormat="1" ht="12.75">
      <c r="A112" s="89" t="s">
        <v>269</v>
      </c>
      <c r="B112" s="84" t="s">
        <v>270</v>
      </c>
      <c r="C112" s="87" t="s">
        <v>63</v>
      </c>
      <c r="D112" s="88">
        <v>2</v>
      </c>
      <c r="E112" s="209">
        <v>122.06</v>
      </c>
      <c r="F112" s="199">
        <f t="shared" si="4"/>
        <v>244.12</v>
      </c>
      <c r="G112" s="88"/>
      <c r="H112" s="83" t="s">
        <v>111</v>
      </c>
    </row>
    <row r="113" spans="1:8" s="3" customFormat="1" ht="12.75">
      <c r="A113" s="182" t="s">
        <v>271</v>
      </c>
      <c r="B113" s="230" t="s">
        <v>273</v>
      </c>
      <c r="C113" s="186" t="s">
        <v>63</v>
      </c>
      <c r="D113" s="184">
        <v>1</v>
      </c>
      <c r="E113" s="214">
        <v>332.4</v>
      </c>
      <c r="F113" s="224">
        <f t="shared" si="4"/>
        <v>332.4</v>
      </c>
      <c r="G113" s="184"/>
      <c r="H113" s="208" t="s">
        <v>274</v>
      </c>
    </row>
    <row r="114" spans="1:8" s="3" customFormat="1" ht="12.75">
      <c r="A114" s="182" t="s">
        <v>272</v>
      </c>
      <c r="B114" s="230" t="s">
        <v>275</v>
      </c>
      <c r="C114" s="186" t="s">
        <v>63</v>
      </c>
      <c r="D114" s="184">
        <v>2</v>
      </c>
      <c r="E114" s="214">
        <v>6.92</v>
      </c>
      <c r="F114" s="224">
        <f t="shared" si="4"/>
        <v>13.84</v>
      </c>
      <c r="G114" s="184"/>
      <c r="H114" s="208" t="s">
        <v>274</v>
      </c>
    </row>
    <row r="115" spans="1:8" s="3" customFormat="1" ht="12.75">
      <c r="A115" s="89"/>
      <c r="B115" s="84"/>
      <c r="C115" s="87"/>
      <c r="D115" s="88"/>
      <c r="E115" s="209"/>
      <c r="F115" s="199"/>
      <c r="G115" s="88"/>
      <c r="H115" s="83"/>
    </row>
    <row r="116" spans="1:8" s="3" customFormat="1" ht="12" customHeight="1">
      <c r="A116" s="91" t="s">
        <v>73</v>
      </c>
      <c r="B116" s="7" t="s">
        <v>74</v>
      </c>
      <c r="C116" s="87"/>
      <c r="D116" s="88"/>
      <c r="E116" s="209"/>
      <c r="F116" s="199"/>
      <c r="G116" s="223">
        <f>SUM(F117:F117)</f>
        <v>448.191</v>
      </c>
      <c r="H116" s="5"/>
    </row>
    <row r="117" spans="1:8" s="3" customFormat="1" ht="13.5" thickBot="1">
      <c r="A117" s="89" t="s">
        <v>75</v>
      </c>
      <c r="B117" s="84" t="s">
        <v>128</v>
      </c>
      <c r="C117" s="87" t="s">
        <v>1</v>
      </c>
      <c r="D117" s="88">
        <v>235.89</v>
      </c>
      <c r="E117" s="209">
        <v>1.9</v>
      </c>
      <c r="F117" s="199">
        <f>D117*E117</f>
        <v>448.191</v>
      </c>
      <c r="G117" s="88"/>
      <c r="H117" s="83">
        <v>9537</v>
      </c>
    </row>
    <row r="118" spans="1:10" s="3" customFormat="1" ht="16.5" thickBot="1">
      <c r="A118" s="163"/>
      <c r="B118" s="187" t="s">
        <v>211</v>
      </c>
      <c r="C118" s="164"/>
      <c r="D118" s="165"/>
      <c r="E118" s="279"/>
      <c r="F118" s="167"/>
      <c r="G118" s="92">
        <f>SUM(G13:G117)</f>
        <v>237600.32621392</v>
      </c>
      <c r="H118" s="168"/>
      <c r="I118" s="233"/>
      <c r="J118" s="234"/>
    </row>
    <row r="119" spans="1:9" s="3" customFormat="1" ht="15.75">
      <c r="A119" s="169"/>
      <c r="B119" s="190"/>
      <c r="C119" s="171"/>
      <c r="D119" s="172"/>
      <c r="E119" s="188"/>
      <c r="F119" s="189"/>
      <c r="G119" s="191"/>
      <c r="H119" s="124"/>
      <c r="I119" s="195"/>
    </row>
    <row r="120" spans="1:8" s="3" customFormat="1" ht="15" customHeight="1">
      <c r="A120" s="285" t="s">
        <v>212</v>
      </c>
      <c r="B120" s="286"/>
      <c r="C120" s="286"/>
      <c r="D120" s="286"/>
      <c r="E120" s="286"/>
      <c r="F120" s="286"/>
      <c r="G120" s="286"/>
      <c r="H120" s="287"/>
    </row>
    <row r="121" spans="1:8" s="3" customFormat="1" ht="12.75">
      <c r="A121" s="96" t="s">
        <v>34</v>
      </c>
      <c r="B121" s="97" t="s">
        <v>10</v>
      </c>
      <c r="C121" s="139"/>
      <c r="D121" s="146"/>
      <c r="E121" s="201"/>
      <c r="F121" s="199"/>
      <c r="G121" s="200">
        <f>SUM(F122:F122)</f>
        <v>90.037712</v>
      </c>
      <c r="H121" s="5"/>
    </row>
    <row r="122" spans="1:8" s="3" customFormat="1" ht="12.75">
      <c r="A122" s="98" t="s">
        <v>36</v>
      </c>
      <c r="B122" s="95" t="s">
        <v>215</v>
      </c>
      <c r="C122" s="82" t="s">
        <v>0</v>
      </c>
      <c r="D122" s="85">
        <v>0.04</v>
      </c>
      <c r="E122" s="201">
        <f>1760.75*1.2784</f>
        <v>2250.9428</v>
      </c>
      <c r="F122" s="199">
        <f>D122*E122</f>
        <v>90.037712</v>
      </c>
      <c r="G122" s="85"/>
      <c r="H122" s="83">
        <v>73346</v>
      </c>
    </row>
    <row r="123" spans="1:8" s="3" customFormat="1" ht="12.75">
      <c r="A123" s="151"/>
      <c r="B123" s="148"/>
      <c r="C123" s="139"/>
      <c r="D123" s="146"/>
      <c r="E123" s="201"/>
      <c r="F123" s="145"/>
      <c r="G123" s="146"/>
      <c r="H123" s="138"/>
    </row>
    <row r="124" spans="1:8" s="3" customFormat="1" ht="12.75">
      <c r="A124" s="96" t="s">
        <v>41</v>
      </c>
      <c r="B124" s="97" t="s">
        <v>11</v>
      </c>
      <c r="C124" s="139"/>
      <c r="D124" s="85"/>
      <c r="E124" s="201"/>
      <c r="F124" s="199"/>
      <c r="G124" s="200">
        <f>SUM(F125:F126)</f>
        <v>395.86141792</v>
      </c>
      <c r="H124" s="5"/>
    </row>
    <row r="125" spans="1:9" s="3" customFormat="1" ht="12.75">
      <c r="A125" s="98" t="s">
        <v>42</v>
      </c>
      <c r="B125" s="95" t="s">
        <v>216</v>
      </c>
      <c r="C125" s="82" t="s">
        <v>0</v>
      </c>
      <c r="D125" s="85">
        <v>3.11</v>
      </c>
      <c r="E125" s="201">
        <f>69.17*1.2784</f>
        <v>88.426928</v>
      </c>
      <c r="F125" s="202">
        <f>D125*E125</f>
        <v>275.00774608</v>
      </c>
      <c r="G125" s="200"/>
      <c r="H125" s="83" t="s">
        <v>121</v>
      </c>
      <c r="I125" s="229"/>
    </row>
    <row r="126" spans="1:9" s="3" customFormat="1" ht="12.75">
      <c r="A126" s="98" t="s">
        <v>43</v>
      </c>
      <c r="B126" s="95" t="s">
        <v>166</v>
      </c>
      <c r="C126" s="82" t="s">
        <v>1</v>
      </c>
      <c r="D126" s="85">
        <v>0.99</v>
      </c>
      <c r="E126" s="201">
        <f>95.49*1.2784</f>
        <v>122.07441599999999</v>
      </c>
      <c r="F126" s="202">
        <f>D126*E126</f>
        <v>120.85367183999999</v>
      </c>
      <c r="G126" s="85"/>
      <c r="H126" s="83">
        <v>87509</v>
      </c>
      <c r="I126" s="229"/>
    </row>
    <row r="127" spans="1:8" s="3" customFormat="1" ht="12.75">
      <c r="A127" s="150"/>
      <c r="B127" s="148"/>
      <c r="C127" s="152"/>
      <c r="D127" s="153"/>
      <c r="E127" s="212"/>
      <c r="F127" s="154"/>
      <c r="G127" s="155"/>
      <c r="H127" s="138"/>
    </row>
    <row r="128" spans="1:8" s="3" customFormat="1" ht="12.75">
      <c r="A128" s="101" t="s">
        <v>45</v>
      </c>
      <c r="B128" s="97" t="s">
        <v>12</v>
      </c>
      <c r="C128" s="99"/>
      <c r="D128" s="100"/>
      <c r="E128" s="212"/>
      <c r="F128" s="154"/>
      <c r="G128" s="213">
        <f>SUM(F129:F130)</f>
        <v>1788.76</v>
      </c>
      <c r="H128" s="138"/>
    </row>
    <row r="129" spans="1:8" s="3" customFormat="1" ht="12.75">
      <c r="A129" s="89" t="s">
        <v>46</v>
      </c>
      <c r="B129" s="86" t="s">
        <v>219</v>
      </c>
      <c r="C129" s="87" t="s">
        <v>1</v>
      </c>
      <c r="D129" s="88">
        <v>19.75</v>
      </c>
      <c r="E129" s="209">
        <v>40</v>
      </c>
      <c r="F129" s="210">
        <f>D129*E129</f>
        <v>790</v>
      </c>
      <c r="G129" s="211"/>
      <c r="H129" s="83" t="s">
        <v>131</v>
      </c>
    </row>
    <row r="130" spans="1:8" s="3" customFormat="1" ht="25.5" customHeight="1">
      <c r="A130" s="182" t="s">
        <v>218</v>
      </c>
      <c r="B130" s="181" t="s">
        <v>220</v>
      </c>
      <c r="C130" s="186" t="s">
        <v>1</v>
      </c>
      <c r="D130" s="184">
        <v>11.89</v>
      </c>
      <c r="E130" s="214">
        <v>84</v>
      </c>
      <c r="F130" s="215">
        <f>D130*E130</f>
        <v>998.76</v>
      </c>
      <c r="G130" s="216"/>
      <c r="H130" s="208" t="s">
        <v>131</v>
      </c>
    </row>
    <row r="131" spans="1:8" s="3" customFormat="1" ht="12.75">
      <c r="A131" s="156"/>
      <c r="B131" s="157"/>
      <c r="C131" s="158"/>
      <c r="D131" s="141"/>
      <c r="E131" s="209"/>
      <c r="F131" s="145"/>
      <c r="G131" s="141"/>
      <c r="H131" s="138"/>
    </row>
    <row r="132" spans="1:8" s="3" customFormat="1" ht="12.75">
      <c r="A132" s="90" t="s">
        <v>47</v>
      </c>
      <c r="B132" s="8" t="s">
        <v>14</v>
      </c>
      <c r="C132" s="158"/>
      <c r="D132" s="141"/>
      <c r="E132" s="209"/>
      <c r="F132" s="199"/>
      <c r="G132" s="223">
        <f>SUM(F133:F135)</f>
        <v>92.6262</v>
      </c>
      <c r="H132" s="5"/>
    </row>
    <row r="133" spans="1:9" s="3" customFormat="1" ht="12.75">
      <c r="A133" s="89" t="s">
        <v>48</v>
      </c>
      <c r="B133" s="86" t="s">
        <v>101</v>
      </c>
      <c r="C133" s="82" t="s">
        <v>1</v>
      </c>
      <c r="D133" s="88">
        <v>1.53</v>
      </c>
      <c r="E133" s="209">
        <v>2.67</v>
      </c>
      <c r="F133" s="199">
        <f>D133*E133</f>
        <v>4.0851</v>
      </c>
      <c r="G133" s="85"/>
      <c r="H133" s="83">
        <v>87879</v>
      </c>
      <c r="I133" s="229"/>
    </row>
    <row r="134" spans="1:9" s="3" customFormat="1" ht="12.75">
      <c r="A134" s="89" t="s">
        <v>79</v>
      </c>
      <c r="B134" s="86" t="s">
        <v>102</v>
      </c>
      <c r="C134" s="82" t="s">
        <v>1</v>
      </c>
      <c r="D134" s="88">
        <v>1.53</v>
      </c>
      <c r="E134" s="209">
        <v>21.46</v>
      </c>
      <c r="F134" s="199">
        <f>D134*E134</f>
        <v>32.833800000000004</v>
      </c>
      <c r="G134" s="85"/>
      <c r="H134" s="83">
        <v>89173</v>
      </c>
      <c r="I134" s="229"/>
    </row>
    <row r="135" spans="1:9" s="3" customFormat="1" ht="12.75">
      <c r="A135" s="89" t="s">
        <v>103</v>
      </c>
      <c r="B135" s="84" t="s">
        <v>189</v>
      </c>
      <c r="C135" s="82" t="s">
        <v>1</v>
      </c>
      <c r="D135" s="88">
        <v>1.53</v>
      </c>
      <c r="E135" s="209">
        <v>36.41</v>
      </c>
      <c r="F135" s="199">
        <f>D135*E135</f>
        <v>55.7073</v>
      </c>
      <c r="G135" s="85"/>
      <c r="H135" s="83">
        <v>87264</v>
      </c>
      <c r="I135" s="229"/>
    </row>
    <row r="136" spans="1:8" s="3" customFormat="1" ht="12.75">
      <c r="A136" s="156"/>
      <c r="B136" s="144"/>
      <c r="C136" s="158"/>
      <c r="D136" s="159"/>
      <c r="E136" s="225"/>
      <c r="F136" s="199"/>
      <c r="G136" s="85"/>
      <c r="H136" s="5"/>
    </row>
    <row r="137" spans="1:8" s="3" customFormat="1" ht="12.75">
      <c r="A137" s="90" t="s">
        <v>49</v>
      </c>
      <c r="B137" s="7" t="s">
        <v>15</v>
      </c>
      <c r="C137" s="158"/>
      <c r="D137" s="141"/>
      <c r="E137" s="209"/>
      <c r="F137" s="199"/>
      <c r="G137" s="223">
        <f>SUM(F138:F141)</f>
        <v>19017.7194</v>
      </c>
      <c r="H137" s="5"/>
    </row>
    <row r="138" spans="1:9" s="3" customFormat="1" ht="12.75">
      <c r="A138" s="89" t="s">
        <v>50</v>
      </c>
      <c r="B138" s="86" t="s">
        <v>222</v>
      </c>
      <c r="C138" s="87" t="s">
        <v>1</v>
      </c>
      <c r="D138" s="88">
        <v>12.2</v>
      </c>
      <c r="E138" s="209">
        <v>11.79</v>
      </c>
      <c r="F138" s="199">
        <f>D138*E138</f>
        <v>143.838</v>
      </c>
      <c r="G138" s="223"/>
      <c r="H138" s="83">
        <v>85367</v>
      </c>
      <c r="I138" s="229"/>
    </row>
    <row r="139" spans="1:9" s="3" customFormat="1" ht="12.75">
      <c r="A139" s="83" t="s">
        <v>51</v>
      </c>
      <c r="B139" s="86" t="s">
        <v>223</v>
      </c>
      <c r="C139" s="87" t="s">
        <v>2</v>
      </c>
      <c r="D139" s="88">
        <v>156.5</v>
      </c>
      <c r="E139" s="209">
        <v>2.6</v>
      </c>
      <c r="F139" s="199">
        <f>D139*E139</f>
        <v>406.90000000000003</v>
      </c>
      <c r="G139" s="223"/>
      <c r="H139" s="83">
        <v>85411</v>
      </c>
      <c r="I139" s="229"/>
    </row>
    <row r="140" spans="1:9" s="3" customFormat="1" ht="25.5" customHeight="1">
      <c r="A140" s="182" t="s">
        <v>52</v>
      </c>
      <c r="B140" s="181" t="s">
        <v>221</v>
      </c>
      <c r="C140" s="183" t="s">
        <v>1</v>
      </c>
      <c r="D140" s="184">
        <v>417.42</v>
      </c>
      <c r="E140" s="214">
        <v>41.92</v>
      </c>
      <c r="F140" s="224">
        <f>D140*E140</f>
        <v>17498.2464</v>
      </c>
      <c r="G140" s="186"/>
      <c r="H140" s="208">
        <v>87251</v>
      </c>
      <c r="I140" s="229"/>
    </row>
    <row r="141" spans="1:9" s="3" customFormat="1" ht="12.75">
      <c r="A141" s="270" t="s">
        <v>169</v>
      </c>
      <c r="B141" s="277" t="s">
        <v>196</v>
      </c>
      <c r="C141" s="278" t="s">
        <v>2</v>
      </c>
      <c r="D141" s="273">
        <v>156.5</v>
      </c>
      <c r="E141" s="274">
        <v>6.19</v>
      </c>
      <c r="F141" s="275">
        <f>D141*E141</f>
        <v>968.735</v>
      </c>
      <c r="G141" s="272"/>
      <c r="H141" s="276">
        <v>88649</v>
      </c>
      <c r="I141" s="229"/>
    </row>
    <row r="142" spans="1:8" s="3" customFormat="1" ht="12.75">
      <c r="A142" s="156"/>
      <c r="B142" s="144"/>
      <c r="C142" s="158"/>
      <c r="D142" s="141"/>
      <c r="E142" s="209"/>
      <c r="F142" s="145"/>
      <c r="G142" s="146"/>
      <c r="H142" s="138"/>
    </row>
    <row r="143" spans="1:8" s="3" customFormat="1" ht="12.75">
      <c r="A143" s="91" t="s">
        <v>53</v>
      </c>
      <c r="B143" s="7" t="s">
        <v>16</v>
      </c>
      <c r="C143" s="161"/>
      <c r="D143" s="160"/>
      <c r="E143" s="227"/>
      <c r="F143" s="228"/>
      <c r="G143" s="223">
        <f>SUM(F144:F144)</f>
        <v>124.37</v>
      </c>
      <c r="H143" s="5"/>
    </row>
    <row r="144" spans="1:8" s="3" customFormat="1" ht="12.75">
      <c r="A144" s="89" t="s">
        <v>54</v>
      </c>
      <c r="B144" s="84" t="s">
        <v>203</v>
      </c>
      <c r="C144" s="87" t="s">
        <v>63</v>
      </c>
      <c r="D144" s="88">
        <v>1</v>
      </c>
      <c r="E144" s="209">
        <v>124.37</v>
      </c>
      <c r="F144" s="199">
        <f>D144*E144</f>
        <v>124.37</v>
      </c>
      <c r="G144" s="88"/>
      <c r="H144" s="83" t="s">
        <v>129</v>
      </c>
    </row>
    <row r="145" spans="1:9" s="27" customFormat="1" ht="12.75">
      <c r="A145" s="138"/>
      <c r="B145" s="144"/>
      <c r="C145" s="158"/>
      <c r="D145" s="141"/>
      <c r="E145" s="209"/>
      <c r="F145" s="145"/>
      <c r="G145" s="141"/>
      <c r="H145" s="138"/>
      <c r="I145" s="3"/>
    </row>
    <row r="146" spans="1:8" s="3" customFormat="1" ht="12.75">
      <c r="A146" s="91" t="s">
        <v>55</v>
      </c>
      <c r="B146" s="7" t="s">
        <v>68</v>
      </c>
      <c r="C146" s="158"/>
      <c r="D146" s="141"/>
      <c r="E146" s="209"/>
      <c r="F146" s="199"/>
      <c r="G146" s="223">
        <f>SUM(F147:F148)</f>
        <v>97.2</v>
      </c>
      <c r="H146" s="5"/>
    </row>
    <row r="147" spans="1:10" s="3" customFormat="1" ht="12.75">
      <c r="A147" s="89" t="s">
        <v>56</v>
      </c>
      <c r="B147" s="84" t="s">
        <v>136</v>
      </c>
      <c r="C147" s="87" t="s">
        <v>63</v>
      </c>
      <c r="D147" s="88">
        <v>1</v>
      </c>
      <c r="E147" s="209">
        <f>51.92</f>
        <v>51.92</v>
      </c>
      <c r="F147" s="199">
        <f>D147*E147</f>
        <v>51.92</v>
      </c>
      <c r="G147" s="88"/>
      <c r="H147" s="83" t="s">
        <v>137</v>
      </c>
      <c r="J147" s="229"/>
    </row>
    <row r="148" spans="1:10" s="3" customFormat="1" ht="12.75">
      <c r="A148" s="89" t="s">
        <v>80</v>
      </c>
      <c r="B148" s="84" t="s">
        <v>133</v>
      </c>
      <c r="C148" s="87" t="s">
        <v>63</v>
      </c>
      <c r="D148" s="88">
        <v>1</v>
      </c>
      <c r="E148" s="209">
        <f>45.28</f>
        <v>45.28</v>
      </c>
      <c r="F148" s="199">
        <f>D148*E148</f>
        <v>45.28</v>
      </c>
      <c r="G148" s="88"/>
      <c r="H148" s="83" t="s">
        <v>138</v>
      </c>
      <c r="J148" s="229"/>
    </row>
    <row r="149" spans="1:8" s="3" customFormat="1" ht="12.75">
      <c r="A149" s="156"/>
      <c r="B149" s="144"/>
      <c r="C149" s="158"/>
      <c r="D149" s="141"/>
      <c r="E149" s="209"/>
      <c r="F149" s="145"/>
      <c r="G149" s="141"/>
      <c r="H149" s="138"/>
    </row>
    <row r="150" spans="1:8" s="3" customFormat="1" ht="12" customHeight="1">
      <c r="A150" s="91" t="s">
        <v>58</v>
      </c>
      <c r="B150" s="7" t="s">
        <v>74</v>
      </c>
      <c r="C150" s="87"/>
      <c r="D150" s="88"/>
      <c r="E150" s="209"/>
      <c r="F150" s="199"/>
      <c r="G150" s="223">
        <f>SUM(F151:F151)</f>
        <v>793.098</v>
      </c>
      <c r="H150" s="5"/>
    </row>
    <row r="151" spans="1:9" s="3" customFormat="1" ht="13.5" thickBot="1">
      <c r="A151" s="89" t="s">
        <v>59</v>
      </c>
      <c r="B151" s="84" t="s">
        <v>128</v>
      </c>
      <c r="C151" s="87" t="s">
        <v>1</v>
      </c>
      <c r="D151" s="88">
        <v>417.42</v>
      </c>
      <c r="E151" s="209">
        <v>1.9</v>
      </c>
      <c r="F151" s="199">
        <f>D151*E151</f>
        <v>793.098</v>
      </c>
      <c r="G151" s="88"/>
      <c r="H151" s="83">
        <v>9537</v>
      </c>
      <c r="I151" s="229"/>
    </row>
    <row r="152" spans="1:10" s="3" customFormat="1" ht="16.5" thickBot="1">
      <c r="A152" s="163"/>
      <c r="B152" s="187" t="s">
        <v>213</v>
      </c>
      <c r="C152" s="164"/>
      <c r="D152" s="165"/>
      <c r="E152" s="166"/>
      <c r="F152" s="167"/>
      <c r="G152" s="92">
        <f>SUM(G121:G151)</f>
        <v>22399.67272992</v>
      </c>
      <c r="H152" s="168"/>
      <c r="I152" s="235"/>
      <c r="J152" s="229"/>
    </row>
    <row r="153" spans="1:9" s="3" customFormat="1" ht="16.5" thickBot="1">
      <c r="A153" s="169"/>
      <c r="B153" s="190"/>
      <c r="C153" s="171"/>
      <c r="D153" s="172"/>
      <c r="E153" s="188"/>
      <c r="F153" s="189"/>
      <c r="G153" s="193"/>
      <c r="H153" s="124"/>
      <c r="I153" s="195"/>
    </row>
    <row r="154" spans="1:10" s="3" customFormat="1" ht="16.5" thickBot="1">
      <c r="A154" s="163"/>
      <c r="B154" s="187" t="s">
        <v>214</v>
      </c>
      <c r="C154" s="164"/>
      <c r="D154" s="165"/>
      <c r="E154" s="166"/>
      <c r="F154" s="167"/>
      <c r="G154" s="194">
        <f>G118+G152</f>
        <v>259999.99894383998</v>
      </c>
      <c r="H154" s="192"/>
      <c r="I154" s="233"/>
      <c r="J154" s="234"/>
    </row>
    <row r="155" spans="1:8" s="3" customFormat="1" ht="7.5" customHeight="1" thickBot="1">
      <c r="A155" s="169"/>
      <c r="B155" s="170"/>
      <c r="C155" s="171"/>
      <c r="D155" s="172" t="s">
        <v>5</v>
      </c>
      <c r="E155" s="173"/>
      <c r="F155" s="172" t="s">
        <v>5</v>
      </c>
      <c r="G155" s="173" t="s">
        <v>5</v>
      </c>
      <c r="H155" s="174"/>
    </row>
    <row r="156" spans="1:9" s="3" customFormat="1" ht="12.75">
      <c r="A156" s="106"/>
      <c r="B156" s="107"/>
      <c r="C156" s="108"/>
      <c r="D156" s="109"/>
      <c r="E156" s="110"/>
      <c r="F156" s="111"/>
      <c r="G156" s="112"/>
      <c r="H156" s="113"/>
      <c r="I156" s="195"/>
    </row>
    <row r="157" spans="1:8" s="3" customFormat="1" ht="12.75">
      <c r="A157" s="114"/>
      <c r="B157" s="15"/>
      <c r="C157" s="16"/>
      <c r="D157" s="17"/>
      <c r="E157" s="18"/>
      <c r="F157" s="19"/>
      <c r="G157" s="23"/>
      <c r="H157" s="115"/>
    </row>
    <row r="158" spans="1:8" s="3" customFormat="1" ht="6.75" customHeight="1">
      <c r="A158" s="114"/>
      <c r="B158" s="15"/>
      <c r="C158" s="16"/>
      <c r="D158" s="17"/>
      <c r="E158" s="18"/>
      <c r="F158" s="19"/>
      <c r="G158" s="23"/>
      <c r="H158" s="115"/>
    </row>
    <row r="159" spans="1:8" s="3" customFormat="1" ht="12.75">
      <c r="A159" s="116"/>
      <c r="B159" s="4"/>
      <c r="C159" s="16"/>
      <c r="D159" s="17"/>
      <c r="E159" s="4"/>
      <c r="F159" s="19"/>
      <c r="G159" s="23"/>
      <c r="H159" s="115"/>
    </row>
    <row r="160" spans="1:8" s="3" customFormat="1" ht="12.75">
      <c r="A160" s="116"/>
      <c r="B160" s="20" t="s">
        <v>76</v>
      </c>
      <c r="C160" s="16"/>
      <c r="D160" s="17"/>
      <c r="E160" s="18" t="s">
        <v>77</v>
      </c>
      <c r="F160" s="19"/>
      <c r="G160" s="23"/>
      <c r="H160" s="115"/>
    </row>
    <row r="161" spans="1:8" s="3" customFormat="1" ht="12.75">
      <c r="A161" s="116"/>
      <c r="B161" s="20" t="s">
        <v>152</v>
      </c>
      <c r="C161" s="16"/>
      <c r="D161" s="17"/>
      <c r="E161" s="20" t="s">
        <v>23</v>
      </c>
      <c r="F161" s="19"/>
      <c r="G161" s="23"/>
      <c r="H161" s="115"/>
    </row>
    <row r="162" spans="1:8" s="3" customFormat="1" ht="13.5" thickBot="1">
      <c r="A162" s="117"/>
      <c r="B162" s="21" t="s">
        <v>151</v>
      </c>
      <c r="C162" s="12"/>
      <c r="D162" s="22"/>
      <c r="E162" s="12" t="s">
        <v>94</v>
      </c>
      <c r="F162" s="13"/>
      <c r="G162" s="14"/>
      <c r="H162" s="118"/>
    </row>
    <row r="163" spans="1:14" s="3" customFormat="1" ht="12.75">
      <c r="A163" s="20"/>
      <c r="B163" s="15"/>
      <c r="C163" s="16"/>
      <c r="D163" s="17"/>
      <c r="E163" s="20"/>
      <c r="F163" s="19"/>
      <c r="G163" s="23"/>
      <c r="H163" s="4"/>
      <c r="I163" s="4"/>
      <c r="J163" s="4"/>
      <c r="K163" s="4"/>
      <c r="L163" s="4"/>
      <c r="M163" s="4"/>
      <c r="N163" s="4"/>
    </row>
    <row r="164" spans="1:14" s="3" customFormat="1" ht="12.75">
      <c r="A164" s="20"/>
      <c r="B164" s="15"/>
      <c r="C164" s="16"/>
      <c r="D164" s="17"/>
      <c r="E164" s="20"/>
      <c r="F164" s="19"/>
      <c r="G164" s="23"/>
      <c r="H164" s="4"/>
      <c r="I164" s="4"/>
      <c r="J164" s="4"/>
      <c r="K164" s="4"/>
      <c r="L164" s="4"/>
      <c r="M164" s="4"/>
      <c r="N164" s="4"/>
    </row>
    <row r="165" spans="2:3" s="3" customFormat="1" ht="12.75">
      <c r="B165" s="4"/>
      <c r="C165" s="4"/>
    </row>
    <row r="166" spans="2:3" s="3" customFormat="1" ht="12.75">
      <c r="B166" s="4"/>
      <c r="C166" s="4"/>
    </row>
    <row r="167" spans="1:8" ht="12.75">
      <c r="A167" s="175"/>
      <c r="B167" s="176"/>
      <c r="C167" s="176"/>
      <c r="D167" s="175"/>
      <c r="E167" s="175"/>
      <c r="F167" s="175"/>
      <c r="G167" s="175"/>
      <c r="H167" s="175"/>
    </row>
    <row r="168" spans="1:8" ht="12.75">
      <c r="A168" s="175"/>
      <c r="B168" s="176"/>
      <c r="C168" s="176"/>
      <c r="D168" s="175"/>
      <c r="E168" s="175"/>
      <c r="F168" s="175"/>
      <c r="G168" s="175"/>
      <c r="H168" s="175"/>
    </row>
    <row r="169" spans="1:8" ht="12.75">
      <c r="A169" s="175"/>
      <c r="B169" s="176"/>
      <c r="C169" s="176"/>
      <c r="D169" s="175"/>
      <c r="E169" s="175"/>
      <c r="F169" s="175"/>
      <c r="G169" s="175"/>
      <c r="H169" s="175"/>
    </row>
    <row r="170" spans="2:14" s="24" customFormat="1" ht="12.75">
      <c r="B170" s="25"/>
      <c r="C170" s="25"/>
      <c r="H170" s="26"/>
      <c r="I170" s="26"/>
      <c r="J170" s="26"/>
      <c r="K170" s="26"/>
      <c r="L170" s="26"/>
      <c r="M170" s="26"/>
      <c r="N170" s="26"/>
    </row>
    <row r="171" spans="2:14" s="24" customFormat="1" ht="12.75">
      <c r="B171" s="25"/>
      <c r="C171" s="25"/>
      <c r="H171" s="26"/>
      <c r="I171" s="26"/>
      <c r="J171" s="26"/>
      <c r="K171" s="26"/>
      <c r="L171" s="26"/>
      <c r="M171" s="26"/>
      <c r="N171" s="26"/>
    </row>
    <row r="172" spans="2:14" s="24" customFormat="1" ht="12.75">
      <c r="B172" s="25"/>
      <c r="C172" s="25"/>
      <c r="H172" s="26"/>
      <c r="I172" s="26"/>
      <c r="J172" s="26"/>
      <c r="K172" s="26"/>
      <c r="L172" s="26"/>
      <c r="M172" s="26"/>
      <c r="N172" s="26"/>
    </row>
    <row r="173" spans="2:14" s="24" customFormat="1" ht="12.75">
      <c r="B173" s="25"/>
      <c r="C173" s="25"/>
      <c r="H173" s="26"/>
      <c r="I173" s="26"/>
      <c r="J173" s="26"/>
      <c r="K173" s="26"/>
      <c r="L173" s="26"/>
      <c r="M173" s="26"/>
      <c r="N173" s="26"/>
    </row>
    <row r="174" spans="2:14" s="24" customFormat="1" ht="12.75">
      <c r="B174" s="25"/>
      <c r="C174" s="25"/>
      <c r="H174" s="26"/>
      <c r="I174" s="26"/>
      <c r="J174" s="26"/>
      <c r="K174" s="26"/>
      <c r="L174" s="26"/>
      <c r="M174" s="26"/>
      <c r="N174" s="26"/>
    </row>
    <row r="175" spans="2:14" s="24" customFormat="1" ht="12.75">
      <c r="B175" s="25"/>
      <c r="C175" s="25"/>
      <c r="H175" s="26"/>
      <c r="I175" s="26"/>
      <c r="J175" s="26"/>
      <c r="K175" s="26"/>
      <c r="L175" s="26"/>
      <c r="M175" s="26"/>
      <c r="N175" s="26"/>
    </row>
    <row r="176" spans="2:14" s="24" customFormat="1" ht="12.75">
      <c r="B176" s="25"/>
      <c r="C176" s="25"/>
      <c r="H176" s="26"/>
      <c r="I176" s="26"/>
      <c r="J176" s="26"/>
      <c r="K176" s="26"/>
      <c r="L176" s="26"/>
      <c r="M176" s="26"/>
      <c r="N176" s="26"/>
    </row>
    <row r="177" spans="2:14" s="24" customFormat="1" ht="12.75">
      <c r="B177" s="25"/>
      <c r="C177" s="25"/>
      <c r="H177" s="26"/>
      <c r="I177" s="26"/>
      <c r="J177" s="26"/>
      <c r="K177" s="26"/>
      <c r="L177" s="26"/>
      <c r="M177" s="26"/>
      <c r="N177" s="26"/>
    </row>
    <row r="178" spans="2:14" s="24" customFormat="1" ht="12.75">
      <c r="B178" s="25"/>
      <c r="C178" s="25"/>
      <c r="H178" s="26"/>
      <c r="I178" s="26"/>
      <c r="J178" s="26"/>
      <c r="K178" s="26"/>
      <c r="L178" s="26"/>
      <c r="M178" s="26"/>
      <c r="N178" s="26"/>
    </row>
    <row r="179" spans="2:14" s="24" customFormat="1" ht="12.75">
      <c r="B179" s="25"/>
      <c r="C179" s="25"/>
      <c r="H179" s="26"/>
      <c r="I179" s="26"/>
      <c r="J179" s="26"/>
      <c r="K179" s="26"/>
      <c r="L179" s="26"/>
      <c r="M179" s="26"/>
      <c r="N179" s="26"/>
    </row>
    <row r="180" spans="2:14" s="24" customFormat="1" ht="12.75">
      <c r="B180" s="25"/>
      <c r="C180" s="25"/>
      <c r="H180" s="26"/>
      <c r="I180" s="26"/>
      <c r="J180" s="26"/>
      <c r="K180" s="26"/>
      <c r="L180" s="26"/>
      <c r="M180" s="26"/>
      <c r="N180" s="26"/>
    </row>
    <row r="181" spans="2:14" s="24" customFormat="1" ht="12.75">
      <c r="B181" s="25"/>
      <c r="C181" s="25"/>
      <c r="H181" s="26"/>
      <c r="I181" s="26"/>
      <c r="J181" s="26"/>
      <c r="K181" s="26"/>
      <c r="L181" s="26"/>
      <c r="M181" s="26"/>
      <c r="N181" s="26"/>
    </row>
    <row r="182" spans="2:14" s="24" customFormat="1" ht="12.75">
      <c r="B182" s="25"/>
      <c r="C182" s="25"/>
      <c r="H182" s="26"/>
      <c r="I182" s="26"/>
      <c r="J182" s="26"/>
      <c r="K182" s="26"/>
      <c r="L182" s="26"/>
      <c r="M182" s="26"/>
      <c r="N182" s="26"/>
    </row>
    <row r="183" spans="2:14" s="24" customFormat="1" ht="12.75">
      <c r="B183" s="25"/>
      <c r="C183" s="25"/>
      <c r="H183" s="26"/>
      <c r="I183" s="26"/>
      <c r="J183" s="26"/>
      <c r="K183" s="26"/>
      <c r="L183" s="26"/>
      <c r="M183" s="26"/>
      <c r="N183" s="26"/>
    </row>
    <row r="184" spans="2:14" s="24" customFormat="1" ht="12.75">
      <c r="B184" s="25"/>
      <c r="C184" s="25"/>
      <c r="H184" s="26"/>
      <c r="I184" s="26"/>
      <c r="J184" s="26"/>
      <c r="K184" s="26"/>
      <c r="L184" s="26"/>
      <c r="M184" s="26"/>
      <c r="N184" s="26"/>
    </row>
    <row r="185" spans="2:14" s="24" customFormat="1" ht="12.75">
      <c r="B185" s="25"/>
      <c r="C185" s="25"/>
      <c r="H185" s="26"/>
      <c r="I185" s="26"/>
      <c r="J185" s="26"/>
      <c r="K185" s="26"/>
      <c r="L185" s="26"/>
      <c r="M185" s="26"/>
      <c r="N185" s="26"/>
    </row>
    <row r="186" spans="2:14" s="24" customFormat="1" ht="12.75">
      <c r="B186" s="25"/>
      <c r="C186" s="25"/>
      <c r="H186" s="26"/>
      <c r="I186" s="26"/>
      <c r="J186" s="26"/>
      <c r="K186" s="26"/>
      <c r="L186" s="26"/>
      <c r="M186" s="26"/>
      <c r="N186" s="26"/>
    </row>
    <row r="187" spans="2:14" s="24" customFormat="1" ht="12.75">
      <c r="B187" s="25"/>
      <c r="C187" s="25"/>
      <c r="H187" s="26"/>
      <c r="I187" s="26"/>
      <c r="J187" s="26"/>
      <c r="K187" s="26"/>
      <c r="L187" s="26"/>
      <c r="M187" s="26"/>
      <c r="N187" s="26"/>
    </row>
    <row r="188" spans="2:14" s="24" customFormat="1" ht="12.75">
      <c r="B188" s="25"/>
      <c r="C188" s="25"/>
      <c r="H188" s="26"/>
      <c r="I188" s="26"/>
      <c r="J188" s="26"/>
      <c r="K188" s="26"/>
      <c r="L188" s="26"/>
      <c r="M188" s="26"/>
      <c r="N188" s="26"/>
    </row>
    <row r="189" spans="2:14" s="24" customFormat="1" ht="12.75">
      <c r="B189" s="25"/>
      <c r="C189" s="25"/>
      <c r="H189" s="26"/>
      <c r="I189" s="26"/>
      <c r="J189" s="26"/>
      <c r="K189" s="26"/>
      <c r="L189" s="26"/>
      <c r="M189" s="26"/>
      <c r="N189" s="26"/>
    </row>
    <row r="190" spans="2:14" s="24" customFormat="1" ht="12.75">
      <c r="B190" s="25"/>
      <c r="C190" s="25"/>
      <c r="H190" s="26"/>
      <c r="I190" s="26"/>
      <c r="J190" s="26"/>
      <c r="K190" s="26"/>
      <c r="L190" s="26"/>
      <c r="M190" s="26"/>
      <c r="N190" s="26"/>
    </row>
    <row r="191" spans="2:14" s="24" customFormat="1" ht="12.75">
      <c r="B191" s="25"/>
      <c r="C191" s="25"/>
      <c r="H191" s="26"/>
      <c r="I191" s="26"/>
      <c r="J191" s="26"/>
      <c r="K191" s="26"/>
      <c r="L191" s="26"/>
      <c r="M191" s="26"/>
      <c r="N191" s="26"/>
    </row>
    <row r="192" spans="2:14" s="24" customFormat="1" ht="12.75">
      <c r="B192" s="25"/>
      <c r="C192" s="25"/>
      <c r="H192" s="26"/>
      <c r="I192" s="26"/>
      <c r="J192" s="26"/>
      <c r="K192" s="26"/>
      <c r="L192" s="26"/>
      <c r="M192" s="26"/>
      <c r="N192" s="26"/>
    </row>
    <row r="193" spans="2:14" s="24" customFormat="1" ht="12.75">
      <c r="B193" s="25"/>
      <c r="C193" s="25"/>
      <c r="H193" s="26"/>
      <c r="I193" s="26"/>
      <c r="J193" s="26"/>
      <c r="K193" s="26"/>
      <c r="L193" s="26"/>
      <c r="M193" s="26"/>
      <c r="N193" s="26"/>
    </row>
    <row r="194" spans="2:14" s="24" customFormat="1" ht="12.75">
      <c r="B194" s="25"/>
      <c r="C194" s="25"/>
      <c r="H194" s="26"/>
      <c r="I194" s="26"/>
      <c r="J194" s="26"/>
      <c r="K194" s="26"/>
      <c r="L194" s="26"/>
      <c r="M194" s="26"/>
      <c r="N194" s="26"/>
    </row>
    <row r="195" spans="2:14" s="24" customFormat="1" ht="12.75">
      <c r="B195" s="25"/>
      <c r="C195" s="25"/>
      <c r="H195" s="26"/>
      <c r="I195" s="26"/>
      <c r="J195" s="26"/>
      <c r="K195" s="26"/>
      <c r="L195" s="26"/>
      <c r="M195" s="26"/>
      <c r="N195" s="26"/>
    </row>
    <row r="196" spans="2:14" s="24" customFormat="1" ht="12.75">
      <c r="B196" s="25"/>
      <c r="C196" s="25"/>
      <c r="H196" s="26"/>
      <c r="I196" s="26"/>
      <c r="J196" s="26"/>
      <c r="K196" s="26"/>
      <c r="L196" s="26"/>
      <c r="M196" s="26"/>
      <c r="N196" s="26"/>
    </row>
    <row r="197" spans="2:14" s="24" customFormat="1" ht="12.75">
      <c r="B197" s="25"/>
      <c r="C197" s="25"/>
      <c r="H197" s="26"/>
      <c r="I197" s="26"/>
      <c r="J197" s="26"/>
      <c r="K197" s="26"/>
      <c r="L197" s="26"/>
      <c r="M197" s="26"/>
      <c r="N197" s="26"/>
    </row>
    <row r="198" spans="2:14" s="24" customFormat="1" ht="12.75">
      <c r="B198" s="25"/>
      <c r="C198" s="25"/>
      <c r="H198" s="26"/>
      <c r="I198" s="26"/>
      <c r="J198" s="26"/>
      <c r="K198" s="26"/>
      <c r="L198" s="26"/>
      <c r="M198" s="26"/>
      <c r="N198" s="26"/>
    </row>
    <row r="199" spans="2:14" s="24" customFormat="1" ht="12.75">
      <c r="B199" s="25"/>
      <c r="C199" s="25"/>
      <c r="H199" s="26"/>
      <c r="I199" s="26"/>
      <c r="J199" s="26"/>
      <c r="K199" s="26"/>
      <c r="L199" s="26"/>
      <c r="M199" s="26"/>
      <c r="N199" s="26"/>
    </row>
    <row r="200" spans="2:14" s="24" customFormat="1" ht="12.75">
      <c r="B200" s="25"/>
      <c r="C200" s="25"/>
      <c r="H200" s="26"/>
      <c r="I200" s="26"/>
      <c r="J200" s="26"/>
      <c r="K200" s="26"/>
      <c r="L200" s="26"/>
      <c r="M200" s="26"/>
      <c r="N200" s="26"/>
    </row>
    <row r="201" spans="2:14" s="24" customFormat="1" ht="12.75">
      <c r="B201" s="25"/>
      <c r="C201" s="25"/>
      <c r="H201" s="26"/>
      <c r="I201" s="26"/>
      <c r="J201" s="26"/>
      <c r="K201" s="26"/>
      <c r="L201" s="26"/>
      <c r="M201" s="26"/>
      <c r="N201" s="26"/>
    </row>
    <row r="202" spans="2:14" s="24" customFormat="1" ht="12.75">
      <c r="B202" s="25"/>
      <c r="C202" s="25"/>
      <c r="H202" s="26"/>
      <c r="I202" s="26"/>
      <c r="J202" s="26"/>
      <c r="K202" s="26"/>
      <c r="L202" s="26"/>
      <c r="M202" s="26"/>
      <c r="N202" s="26"/>
    </row>
    <row r="203" spans="2:14" s="24" customFormat="1" ht="12.75">
      <c r="B203" s="25"/>
      <c r="C203" s="25"/>
      <c r="H203" s="26"/>
      <c r="I203" s="26"/>
      <c r="J203" s="26"/>
      <c r="K203" s="26"/>
      <c r="L203" s="26"/>
      <c r="M203" s="26"/>
      <c r="N203" s="26"/>
    </row>
    <row r="204" spans="2:14" s="24" customFormat="1" ht="12.75">
      <c r="B204" s="25"/>
      <c r="C204" s="25"/>
      <c r="H204" s="26"/>
      <c r="I204" s="26"/>
      <c r="J204" s="26"/>
      <c r="K204" s="26"/>
      <c r="L204" s="26"/>
      <c r="M204" s="26"/>
      <c r="N204" s="26"/>
    </row>
    <row r="205" spans="2:14" s="24" customFormat="1" ht="12.75">
      <c r="B205" s="25"/>
      <c r="C205" s="25"/>
      <c r="H205" s="26"/>
      <c r="I205" s="26"/>
      <c r="J205" s="26"/>
      <c r="K205" s="26"/>
      <c r="L205" s="26"/>
      <c r="M205" s="26"/>
      <c r="N205" s="26"/>
    </row>
    <row r="206" spans="2:14" s="24" customFormat="1" ht="12.75">
      <c r="B206" s="25"/>
      <c r="C206" s="25"/>
      <c r="H206" s="26"/>
      <c r="I206" s="26"/>
      <c r="J206" s="26"/>
      <c r="K206" s="26"/>
      <c r="L206" s="26"/>
      <c r="M206" s="26"/>
      <c r="N206" s="26"/>
    </row>
    <row r="207" spans="2:14" s="24" customFormat="1" ht="12.75">
      <c r="B207" s="25"/>
      <c r="C207" s="25"/>
      <c r="H207" s="26"/>
      <c r="I207" s="26"/>
      <c r="J207" s="26"/>
      <c r="K207" s="26"/>
      <c r="L207" s="26"/>
      <c r="M207" s="26"/>
      <c r="N207" s="26"/>
    </row>
    <row r="208" spans="2:14" s="24" customFormat="1" ht="12.75">
      <c r="B208" s="25"/>
      <c r="C208" s="25"/>
      <c r="H208" s="26"/>
      <c r="I208" s="26"/>
      <c r="J208" s="26"/>
      <c r="K208" s="26"/>
      <c r="L208" s="26"/>
      <c r="M208" s="26"/>
      <c r="N208" s="26"/>
    </row>
    <row r="209" spans="2:14" s="24" customFormat="1" ht="12.75">
      <c r="B209" s="25"/>
      <c r="C209" s="25"/>
      <c r="H209" s="26"/>
      <c r="I209" s="26"/>
      <c r="J209" s="26"/>
      <c r="K209" s="26"/>
      <c r="L209" s="26"/>
      <c r="M209" s="26"/>
      <c r="N209" s="26"/>
    </row>
    <row r="210" spans="2:14" s="24" customFormat="1" ht="12.75">
      <c r="B210" s="25"/>
      <c r="C210" s="25"/>
      <c r="H210" s="26"/>
      <c r="I210" s="26"/>
      <c r="J210" s="26"/>
      <c r="K210" s="26"/>
      <c r="L210" s="26"/>
      <c r="M210" s="26"/>
      <c r="N210" s="26"/>
    </row>
    <row r="211" spans="2:14" s="24" customFormat="1" ht="12.75">
      <c r="B211" s="25"/>
      <c r="C211" s="25"/>
      <c r="H211" s="26"/>
      <c r="I211" s="26"/>
      <c r="J211" s="26"/>
      <c r="K211" s="26"/>
      <c r="L211" s="26"/>
      <c r="M211" s="26"/>
      <c r="N211" s="26"/>
    </row>
    <row r="212" spans="2:14" s="24" customFormat="1" ht="12.75">
      <c r="B212" s="25"/>
      <c r="C212" s="25"/>
      <c r="H212" s="26"/>
      <c r="I212" s="26"/>
      <c r="J212" s="26"/>
      <c r="K212" s="26"/>
      <c r="L212" s="26"/>
      <c r="M212" s="26"/>
      <c r="N212" s="26"/>
    </row>
    <row r="213" spans="2:14" s="24" customFormat="1" ht="12.75">
      <c r="B213" s="25"/>
      <c r="C213" s="25"/>
      <c r="H213" s="26"/>
      <c r="I213" s="26"/>
      <c r="J213" s="26"/>
      <c r="K213" s="26"/>
      <c r="L213" s="26"/>
      <c r="M213" s="26"/>
      <c r="N213" s="26"/>
    </row>
    <row r="214" spans="2:14" s="24" customFormat="1" ht="12.75">
      <c r="B214" s="25"/>
      <c r="C214" s="25"/>
      <c r="H214" s="26"/>
      <c r="I214" s="26"/>
      <c r="J214" s="26"/>
      <c r="K214" s="26"/>
      <c r="L214" s="26"/>
      <c r="M214" s="26"/>
      <c r="N214" s="26"/>
    </row>
    <row r="215" spans="2:14" s="24" customFormat="1" ht="12.75">
      <c r="B215" s="25"/>
      <c r="C215" s="25"/>
      <c r="H215" s="26"/>
      <c r="I215" s="26"/>
      <c r="J215" s="26"/>
      <c r="K215" s="26"/>
      <c r="L215" s="26"/>
      <c r="M215" s="26"/>
      <c r="N215" s="26"/>
    </row>
    <row r="216" spans="2:14" s="24" customFormat="1" ht="12.75">
      <c r="B216" s="25"/>
      <c r="C216" s="25"/>
      <c r="H216" s="26"/>
      <c r="I216" s="26"/>
      <c r="J216" s="26"/>
      <c r="K216" s="26"/>
      <c r="L216" s="26"/>
      <c r="M216" s="26"/>
      <c r="N216" s="26"/>
    </row>
    <row r="217" spans="2:14" s="24" customFormat="1" ht="12.75">
      <c r="B217" s="25"/>
      <c r="C217" s="25"/>
      <c r="H217" s="26"/>
      <c r="I217" s="26"/>
      <c r="J217" s="26"/>
      <c r="K217" s="26"/>
      <c r="L217" s="26"/>
      <c r="M217" s="26"/>
      <c r="N217" s="26"/>
    </row>
    <row r="218" spans="2:14" s="24" customFormat="1" ht="12.75">
      <c r="B218" s="25"/>
      <c r="C218" s="25"/>
      <c r="H218" s="26"/>
      <c r="I218" s="26"/>
      <c r="J218" s="26"/>
      <c r="K218" s="26"/>
      <c r="L218" s="26"/>
      <c r="M218" s="26"/>
      <c r="N218" s="26"/>
    </row>
    <row r="219" spans="2:14" s="24" customFormat="1" ht="12.75">
      <c r="B219" s="25"/>
      <c r="C219" s="25"/>
      <c r="H219" s="26"/>
      <c r="I219" s="26"/>
      <c r="J219" s="26"/>
      <c r="K219" s="26"/>
      <c r="L219" s="26"/>
      <c r="M219" s="26"/>
      <c r="N219" s="26"/>
    </row>
    <row r="220" spans="2:14" s="24" customFormat="1" ht="12.75">
      <c r="B220" s="25"/>
      <c r="C220" s="25"/>
      <c r="H220" s="26"/>
      <c r="I220" s="26"/>
      <c r="J220" s="26"/>
      <c r="K220" s="26"/>
      <c r="L220" s="26"/>
      <c r="M220" s="26"/>
      <c r="N220" s="26"/>
    </row>
    <row r="221" spans="2:14" s="24" customFormat="1" ht="12.75">
      <c r="B221" s="25"/>
      <c r="C221" s="25"/>
      <c r="H221" s="26"/>
      <c r="I221" s="26"/>
      <c r="J221" s="26"/>
      <c r="K221" s="26"/>
      <c r="L221" s="26"/>
      <c r="M221" s="26"/>
      <c r="N221" s="26"/>
    </row>
    <row r="222" spans="2:14" s="24" customFormat="1" ht="12.75">
      <c r="B222" s="25"/>
      <c r="C222" s="25"/>
      <c r="H222" s="26"/>
      <c r="I222" s="26"/>
      <c r="J222" s="26"/>
      <c r="K222" s="26"/>
      <c r="L222" s="26"/>
      <c r="M222" s="26"/>
      <c r="N222" s="26"/>
    </row>
    <row r="223" spans="2:14" s="24" customFormat="1" ht="12.75">
      <c r="B223" s="25"/>
      <c r="C223" s="25"/>
      <c r="H223" s="26"/>
      <c r="I223" s="26"/>
      <c r="J223" s="26"/>
      <c r="K223" s="26"/>
      <c r="L223" s="26"/>
      <c r="M223" s="26"/>
      <c r="N223" s="26"/>
    </row>
    <row r="224" spans="2:14" s="24" customFormat="1" ht="12.75">
      <c r="B224" s="25"/>
      <c r="C224" s="25"/>
      <c r="H224" s="26"/>
      <c r="I224" s="26"/>
      <c r="J224" s="26"/>
      <c r="K224" s="26"/>
      <c r="L224" s="26"/>
      <c r="M224" s="26"/>
      <c r="N224" s="26"/>
    </row>
    <row r="225" spans="2:14" s="24" customFormat="1" ht="12.75">
      <c r="B225" s="25"/>
      <c r="C225" s="25"/>
      <c r="H225" s="26"/>
      <c r="I225" s="26"/>
      <c r="J225" s="26"/>
      <c r="K225" s="26"/>
      <c r="L225" s="26"/>
      <c r="M225" s="26"/>
      <c r="N225" s="26"/>
    </row>
    <row r="226" spans="2:14" s="24" customFormat="1" ht="12.75">
      <c r="B226" s="25"/>
      <c r="C226" s="25"/>
      <c r="H226" s="26"/>
      <c r="I226" s="26"/>
      <c r="J226" s="26"/>
      <c r="K226" s="26"/>
      <c r="L226" s="26"/>
      <c r="M226" s="26"/>
      <c r="N226" s="26"/>
    </row>
    <row r="227" spans="2:14" s="24" customFormat="1" ht="12.75">
      <c r="B227" s="25"/>
      <c r="C227" s="25"/>
      <c r="H227" s="26"/>
      <c r="I227" s="26"/>
      <c r="J227" s="26"/>
      <c r="K227" s="26"/>
      <c r="L227" s="26"/>
      <c r="M227" s="26"/>
      <c r="N227" s="26"/>
    </row>
    <row r="228" spans="2:14" s="24" customFormat="1" ht="12.75">
      <c r="B228" s="25"/>
      <c r="C228" s="25"/>
      <c r="H228" s="26"/>
      <c r="I228" s="26"/>
      <c r="J228" s="26"/>
      <c r="K228" s="26"/>
      <c r="L228" s="26"/>
      <c r="M228" s="26"/>
      <c r="N228" s="26"/>
    </row>
    <row r="229" spans="2:14" s="24" customFormat="1" ht="12.75">
      <c r="B229" s="25"/>
      <c r="C229" s="25"/>
      <c r="H229" s="26"/>
      <c r="I229" s="26"/>
      <c r="J229" s="26"/>
      <c r="K229" s="26"/>
      <c r="L229" s="26"/>
      <c r="M229" s="26"/>
      <c r="N229" s="26"/>
    </row>
    <row r="230" spans="2:14" s="24" customFormat="1" ht="12.75">
      <c r="B230" s="25"/>
      <c r="C230" s="25"/>
      <c r="H230" s="26"/>
      <c r="I230" s="26"/>
      <c r="J230" s="26"/>
      <c r="K230" s="26"/>
      <c r="L230" s="26"/>
      <c r="M230" s="26"/>
      <c r="N230" s="26"/>
    </row>
    <row r="231" spans="2:14" s="24" customFormat="1" ht="12.75">
      <c r="B231" s="25"/>
      <c r="C231" s="25"/>
      <c r="H231" s="26"/>
      <c r="I231" s="26"/>
      <c r="J231" s="26"/>
      <c r="K231" s="26"/>
      <c r="L231" s="26"/>
      <c r="M231" s="26"/>
      <c r="N231" s="26"/>
    </row>
    <row r="232" spans="2:14" s="24" customFormat="1" ht="12.75">
      <c r="B232" s="25"/>
      <c r="C232" s="25"/>
      <c r="H232" s="26"/>
      <c r="I232" s="26"/>
      <c r="J232" s="26"/>
      <c r="K232" s="26"/>
      <c r="L232" s="26"/>
      <c r="M232" s="26"/>
      <c r="N232" s="26"/>
    </row>
    <row r="233" spans="2:14" s="24" customFormat="1" ht="12.75">
      <c r="B233" s="25"/>
      <c r="C233" s="25"/>
      <c r="H233" s="26"/>
      <c r="I233" s="26"/>
      <c r="J233" s="26"/>
      <c r="K233" s="26"/>
      <c r="L233" s="26"/>
      <c r="M233" s="26"/>
      <c r="N233" s="26"/>
    </row>
    <row r="234" spans="2:14" s="24" customFormat="1" ht="12.75">
      <c r="B234" s="25"/>
      <c r="C234" s="25"/>
      <c r="H234" s="26"/>
      <c r="I234" s="26"/>
      <c r="J234" s="26"/>
      <c r="K234" s="26"/>
      <c r="L234" s="26"/>
      <c r="M234" s="26"/>
      <c r="N234" s="26"/>
    </row>
    <row r="235" spans="2:14" s="24" customFormat="1" ht="12.75">
      <c r="B235" s="25"/>
      <c r="C235" s="25"/>
      <c r="H235" s="26"/>
      <c r="I235" s="26"/>
      <c r="J235" s="26"/>
      <c r="K235" s="26"/>
      <c r="L235" s="26"/>
      <c r="M235" s="26"/>
      <c r="N235" s="26"/>
    </row>
    <row r="236" spans="2:14" s="24" customFormat="1" ht="12.75">
      <c r="B236" s="25"/>
      <c r="C236" s="25"/>
      <c r="H236" s="26"/>
      <c r="I236" s="26"/>
      <c r="J236" s="26"/>
      <c r="K236" s="26"/>
      <c r="L236" s="26"/>
      <c r="M236" s="26"/>
      <c r="N236" s="26"/>
    </row>
    <row r="237" spans="2:14" s="24" customFormat="1" ht="12.75">
      <c r="B237" s="25"/>
      <c r="C237" s="25"/>
      <c r="H237" s="26"/>
      <c r="I237" s="26"/>
      <c r="J237" s="26"/>
      <c r="K237" s="26"/>
      <c r="L237" s="26"/>
      <c r="M237" s="26"/>
      <c r="N237" s="26"/>
    </row>
    <row r="238" spans="2:14" s="24" customFormat="1" ht="12.75">
      <c r="B238" s="25"/>
      <c r="C238" s="25"/>
      <c r="H238" s="26"/>
      <c r="I238" s="26"/>
      <c r="J238" s="26"/>
      <c r="K238" s="26"/>
      <c r="L238" s="26"/>
      <c r="M238" s="26"/>
      <c r="N238" s="26"/>
    </row>
    <row r="239" spans="2:14" s="24" customFormat="1" ht="12.75">
      <c r="B239" s="25"/>
      <c r="C239" s="25"/>
      <c r="H239" s="26"/>
      <c r="I239" s="26"/>
      <c r="J239" s="26"/>
      <c r="K239" s="26"/>
      <c r="L239" s="26"/>
      <c r="M239" s="26"/>
      <c r="N239" s="26"/>
    </row>
    <row r="240" spans="2:14" s="24" customFormat="1" ht="12.75">
      <c r="B240" s="25"/>
      <c r="C240" s="25"/>
      <c r="H240" s="26"/>
      <c r="I240" s="26"/>
      <c r="J240" s="26"/>
      <c r="K240" s="26"/>
      <c r="L240" s="26"/>
      <c r="M240" s="26"/>
      <c r="N240" s="26"/>
    </row>
    <row r="241" spans="2:14" s="24" customFormat="1" ht="12.75">
      <c r="B241" s="25"/>
      <c r="C241" s="25"/>
      <c r="H241" s="26"/>
      <c r="I241" s="26"/>
      <c r="J241" s="26"/>
      <c r="K241" s="26"/>
      <c r="L241" s="26"/>
      <c r="M241" s="26"/>
      <c r="N241" s="26"/>
    </row>
    <row r="242" spans="2:14" s="24" customFormat="1" ht="12.75">
      <c r="B242" s="25"/>
      <c r="C242" s="25"/>
      <c r="H242" s="26"/>
      <c r="I242" s="26"/>
      <c r="J242" s="26"/>
      <c r="K242" s="26"/>
      <c r="L242" s="26"/>
      <c r="M242" s="26"/>
      <c r="N242" s="26"/>
    </row>
    <row r="243" spans="2:14" s="24" customFormat="1" ht="12.75">
      <c r="B243" s="25"/>
      <c r="C243" s="25"/>
      <c r="H243" s="26"/>
      <c r="I243" s="26"/>
      <c r="J243" s="26"/>
      <c r="K243" s="26"/>
      <c r="L243" s="26"/>
      <c r="M243" s="26"/>
      <c r="N243" s="26"/>
    </row>
    <row r="244" spans="2:14" s="24" customFormat="1" ht="12.75">
      <c r="B244" s="25"/>
      <c r="C244" s="25"/>
      <c r="H244" s="26"/>
      <c r="I244" s="26"/>
      <c r="J244" s="26"/>
      <c r="K244" s="26"/>
      <c r="L244" s="26"/>
      <c r="M244" s="26"/>
      <c r="N244" s="26"/>
    </row>
    <row r="245" spans="2:14" s="24" customFormat="1" ht="12.75">
      <c r="B245" s="25"/>
      <c r="C245" s="25"/>
      <c r="H245" s="26"/>
      <c r="I245" s="26"/>
      <c r="J245" s="26"/>
      <c r="K245" s="26"/>
      <c r="L245" s="26"/>
      <c r="M245" s="26"/>
      <c r="N245" s="26"/>
    </row>
    <row r="246" spans="2:14" s="24" customFormat="1" ht="12.75">
      <c r="B246" s="25"/>
      <c r="C246" s="25"/>
      <c r="H246" s="26"/>
      <c r="I246" s="26"/>
      <c r="J246" s="26"/>
      <c r="K246" s="26"/>
      <c r="L246" s="26"/>
      <c r="M246" s="26"/>
      <c r="N246" s="26"/>
    </row>
    <row r="247" spans="2:14" s="24" customFormat="1" ht="12.75">
      <c r="B247" s="25"/>
      <c r="C247" s="25"/>
      <c r="H247" s="26"/>
      <c r="I247" s="26"/>
      <c r="J247" s="26"/>
      <c r="K247" s="26"/>
      <c r="L247" s="26"/>
      <c r="M247" s="26"/>
      <c r="N247" s="26"/>
    </row>
    <row r="248" spans="2:14" s="24" customFormat="1" ht="12.75">
      <c r="B248" s="25"/>
      <c r="C248" s="25"/>
      <c r="H248" s="26"/>
      <c r="I248" s="26"/>
      <c r="J248" s="26"/>
      <c r="K248" s="26"/>
      <c r="L248" s="26"/>
      <c r="M248" s="26"/>
      <c r="N248" s="26"/>
    </row>
    <row r="249" spans="2:14" s="24" customFormat="1" ht="12.75">
      <c r="B249" s="25"/>
      <c r="C249" s="25"/>
      <c r="H249" s="26"/>
      <c r="I249" s="26"/>
      <c r="J249" s="26"/>
      <c r="K249" s="26"/>
      <c r="L249" s="26"/>
      <c r="M249" s="26"/>
      <c r="N249" s="26"/>
    </row>
    <row r="250" spans="2:14" s="24" customFormat="1" ht="12.75">
      <c r="B250" s="25"/>
      <c r="C250" s="25"/>
      <c r="H250" s="26"/>
      <c r="I250" s="26"/>
      <c r="J250" s="26"/>
      <c r="K250" s="26"/>
      <c r="L250" s="26"/>
      <c r="M250" s="26"/>
      <c r="N250" s="26"/>
    </row>
    <row r="251" spans="2:14" s="24" customFormat="1" ht="12.75">
      <c r="B251" s="25"/>
      <c r="C251" s="25"/>
      <c r="H251" s="26"/>
      <c r="I251" s="26"/>
      <c r="J251" s="26"/>
      <c r="K251" s="26"/>
      <c r="L251" s="26"/>
      <c r="M251" s="26"/>
      <c r="N251" s="26"/>
    </row>
    <row r="252" spans="2:14" s="24" customFormat="1" ht="12.75">
      <c r="B252" s="25"/>
      <c r="C252" s="25"/>
      <c r="H252" s="26"/>
      <c r="I252" s="26"/>
      <c r="J252" s="26"/>
      <c r="K252" s="26"/>
      <c r="L252" s="26"/>
      <c r="M252" s="26"/>
      <c r="N252" s="26"/>
    </row>
    <row r="253" spans="2:14" s="24" customFormat="1" ht="12.75">
      <c r="B253" s="25"/>
      <c r="C253" s="25"/>
      <c r="H253" s="26"/>
      <c r="I253" s="26"/>
      <c r="J253" s="26"/>
      <c r="K253" s="26"/>
      <c r="L253" s="26"/>
      <c r="M253" s="26"/>
      <c r="N253" s="26"/>
    </row>
    <row r="254" spans="2:14" s="24" customFormat="1" ht="12.75">
      <c r="B254" s="25"/>
      <c r="C254" s="25"/>
      <c r="H254" s="26"/>
      <c r="I254" s="26"/>
      <c r="J254" s="26"/>
      <c r="K254" s="26"/>
      <c r="L254" s="26"/>
      <c r="M254" s="26"/>
      <c r="N254" s="26"/>
    </row>
    <row r="255" spans="2:14" s="24" customFormat="1" ht="12.75">
      <c r="B255" s="25"/>
      <c r="C255" s="25"/>
      <c r="H255" s="26"/>
      <c r="I255" s="26"/>
      <c r="J255" s="26"/>
      <c r="K255" s="26"/>
      <c r="L255" s="26"/>
      <c r="M255" s="26"/>
      <c r="N255" s="26"/>
    </row>
    <row r="256" spans="2:14" s="24" customFormat="1" ht="12.75">
      <c r="B256" s="25"/>
      <c r="C256" s="25"/>
      <c r="H256" s="26"/>
      <c r="I256" s="26"/>
      <c r="J256" s="26"/>
      <c r="K256" s="26"/>
      <c r="L256" s="26"/>
      <c r="M256" s="26"/>
      <c r="N256" s="26"/>
    </row>
    <row r="257" spans="2:14" s="24" customFormat="1" ht="12.75">
      <c r="B257" s="25"/>
      <c r="C257" s="25"/>
      <c r="H257" s="26"/>
      <c r="I257" s="26"/>
      <c r="J257" s="26"/>
      <c r="K257" s="26"/>
      <c r="L257" s="26"/>
      <c r="M257" s="26"/>
      <c r="N257" s="26"/>
    </row>
    <row r="258" spans="2:14" s="24" customFormat="1" ht="12.75">
      <c r="B258" s="25"/>
      <c r="C258" s="25"/>
      <c r="H258" s="26"/>
      <c r="I258" s="26"/>
      <c r="J258" s="26"/>
      <c r="K258" s="26"/>
      <c r="L258" s="26"/>
      <c r="M258" s="26"/>
      <c r="N258" s="26"/>
    </row>
    <row r="259" spans="2:14" s="24" customFormat="1" ht="12.75">
      <c r="B259" s="25"/>
      <c r="C259" s="25"/>
      <c r="H259" s="26"/>
      <c r="I259" s="26"/>
      <c r="J259" s="26"/>
      <c r="K259" s="26"/>
      <c r="L259" s="26"/>
      <c r="M259" s="26"/>
      <c r="N259" s="26"/>
    </row>
    <row r="260" spans="2:14" s="24" customFormat="1" ht="12.75">
      <c r="B260" s="25"/>
      <c r="C260" s="25"/>
      <c r="H260" s="26"/>
      <c r="I260" s="26"/>
      <c r="J260" s="26"/>
      <c r="K260" s="26"/>
      <c r="L260" s="26"/>
      <c r="M260" s="26"/>
      <c r="N260" s="26"/>
    </row>
    <row r="261" spans="2:14" s="24" customFormat="1" ht="12.75">
      <c r="B261" s="25"/>
      <c r="C261" s="25"/>
      <c r="H261" s="26"/>
      <c r="I261" s="26"/>
      <c r="J261" s="26"/>
      <c r="K261" s="26"/>
      <c r="L261" s="26"/>
      <c r="M261" s="26"/>
      <c r="N261" s="26"/>
    </row>
    <row r="262" spans="2:14" s="24" customFormat="1" ht="12.75">
      <c r="B262" s="25"/>
      <c r="C262" s="25"/>
      <c r="H262" s="26"/>
      <c r="I262" s="26"/>
      <c r="J262" s="26"/>
      <c r="K262" s="26"/>
      <c r="L262" s="26"/>
      <c r="M262" s="26"/>
      <c r="N262" s="26"/>
    </row>
    <row r="263" spans="2:14" s="24" customFormat="1" ht="12.75">
      <c r="B263" s="25"/>
      <c r="C263" s="25"/>
      <c r="H263" s="26"/>
      <c r="I263" s="26"/>
      <c r="J263" s="26"/>
      <c r="K263" s="26"/>
      <c r="L263" s="26"/>
      <c r="M263" s="26"/>
      <c r="N263" s="26"/>
    </row>
    <row r="264" spans="2:14" s="24" customFormat="1" ht="12.75">
      <c r="B264" s="25"/>
      <c r="C264" s="25"/>
      <c r="H264" s="26"/>
      <c r="I264" s="26"/>
      <c r="J264" s="26"/>
      <c r="K264" s="26"/>
      <c r="L264" s="26"/>
      <c r="M264" s="26"/>
      <c r="N264" s="26"/>
    </row>
    <row r="265" spans="2:14" s="24" customFormat="1" ht="12.75">
      <c r="B265" s="25"/>
      <c r="C265" s="25"/>
      <c r="H265" s="26"/>
      <c r="I265" s="26"/>
      <c r="J265" s="26"/>
      <c r="K265" s="26"/>
      <c r="L265" s="26"/>
      <c r="M265" s="26"/>
      <c r="N265" s="26"/>
    </row>
    <row r="266" spans="2:14" s="24" customFormat="1" ht="12.75">
      <c r="B266" s="25"/>
      <c r="C266" s="25"/>
      <c r="H266" s="26"/>
      <c r="I266" s="26"/>
      <c r="J266" s="26"/>
      <c r="K266" s="26"/>
      <c r="L266" s="26"/>
      <c r="M266" s="26"/>
      <c r="N266" s="26"/>
    </row>
    <row r="267" spans="2:14" s="24" customFormat="1" ht="12.75">
      <c r="B267" s="25"/>
      <c r="C267" s="25"/>
      <c r="H267" s="26"/>
      <c r="I267" s="26"/>
      <c r="J267" s="26"/>
      <c r="K267" s="26"/>
      <c r="L267" s="26"/>
      <c r="M267" s="26"/>
      <c r="N267" s="26"/>
    </row>
    <row r="268" spans="2:14" s="24" customFormat="1" ht="12.75">
      <c r="B268" s="25"/>
      <c r="C268" s="25"/>
      <c r="H268" s="26"/>
      <c r="I268" s="26"/>
      <c r="J268" s="26"/>
      <c r="K268" s="26"/>
      <c r="L268" s="26"/>
      <c r="M268" s="26"/>
      <c r="N268" s="26"/>
    </row>
    <row r="269" spans="2:14" s="24" customFormat="1" ht="12.75">
      <c r="B269" s="25"/>
      <c r="C269" s="25"/>
      <c r="H269" s="26"/>
      <c r="I269" s="26"/>
      <c r="J269" s="26"/>
      <c r="K269" s="26"/>
      <c r="L269" s="26"/>
      <c r="M269" s="26"/>
      <c r="N269" s="26"/>
    </row>
    <row r="270" spans="2:14" s="24" customFormat="1" ht="12.75">
      <c r="B270" s="25"/>
      <c r="C270" s="25"/>
      <c r="H270" s="26"/>
      <c r="I270" s="26"/>
      <c r="J270" s="26"/>
      <c r="K270" s="26"/>
      <c r="L270" s="26"/>
      <c r="M270" s="26"/>
      <c r="N270" s="26"/>
    </row>
    <row r="271" spans="2:14" s="24" customFormat="1" ht="12.75">
      <c r="B271" s="25"/>
      <c r="C271" s="25"/>
      <c r="H271" s="26"/>
      <c r="I271" s="26"/>
      <c r="J271" s="26"/>
      <c r="K271" s="26"/>
      <c r="L271" s="26"/>
      <c r="M271" s="26"/>
      <c r="N271" s="26"/>
    </row>
    <row r="272" spans="2:14" s="24" customFormat="1" ht="12.75">
      <c r="B272" s="25"/>
      <c r="C272" s="25"/>
      <c r="H272" s="26"/>
      <c r="I272" s="26"/>
      <c r="J272" s="26"/>
      <c r="K272" s="26"/>
      <c r="L272" s="26"/>
      <c r="M272" s="26"/>
      <c r="N272" s="26"/>
    </row>
    <row r="273" spans="2:14" s="24" customFormat="1" ht="12.75">
      <c r="B273" s="25"/>
      <c r="C273" s="25"/>
      <c r="H273" s="26"/>
      <c r="I273" s="26"/>
      <c r="J273" s="26"/>
      <c r="K273" s="26"/>
      <c r="L273" s="26"/>
      <c r="M273" s="26"/>
      <c r="N273" s="26"/>
    </row>
    <row r="274" spans="2:14" s="24" customFormat="1" ht="12.75">
      <c r="B274" s="25"/>
      <c r="C274" s="25"/>
      <c r="H274" s="26"/>
      <c r="I274" s="26"/>
      <c r="J274" s="26"/>
      <c r="K274" s="26"/>
      <c r="L274" s="26"/>
      <c r="M274" s="26"/>
      <c r="N274" s="26"/>
    </row>
    <row r="275" spans="2:14" s="24" customFormat="1" ht="12.75">
      <c r="B275" s="25"/>
      <c r="C275" s="25"/>
      <c r="H275" s="26"/>
      <c r="I275" s="26"/>
      <c r="J275" s="26"/>
      <c r="K275" s="26"/>
      <c r="L275" s="26"/>
      <c r="M275" s="26"/>
      <c r="N275" s="26"/>
    </row>
    <row r="276" spans="2:14" s="24" customFormat="1" ht="12.75">
      <c r="B276" s="25"/>
      <c r="C276" s="25"/>
      <c r="H276" s="26"/>
      <c r="I276" s="26"/>
      <c r="J276" s="26"/>
      <c r="K276" s="26"/>
      <c r="L276" s="26"/>
      <c r="M276" s="26"/>
      <c r="N276" s="26"/>
    </row>
    <row r="277" spans="2:14" s="24" customFormat="1" ht="12.75">
      <c r="B277" s="25"/>
      <c r="C277" s="25"/>
      <c r="H277" s="26"/>
      <c r="I277" s="26"/>
      <c r="J277" s="26"/>
      <c r="K277" s="26"/>
      <c r="L277" s="26"/>
      <c r="M277" s="26"/>
      <c r="N277" s="26"/>
    </row>
    <row r="278" spans="2:14" s="24" customFormat="1" ht="12.75">
      <c r="B278" s="25"/>
      <c r="C278" s="25"/>
      <c r="H278" s="26"/>
      <c r="I278" s="26"/>
      <c r="J278" s="26"/>
      <c r="K278" s="26"/>
      <c r="L278" s="26"/>
      <c r="M278" s="26"/>
      <c r="N278" s="26"/>
    </row>
    <row r="279" spans="2:14" s="24" customFormat="1" ht="12.75">
      <c r="B279" s="25"/>
      <c r="C279" s="25"/>
      <c r="H279" s="26"/>
      <c r="I279" s="26"/>
      <c r="J279" s="26"/>
      <c r="K279" s="26"/>
      <c r="L279" s="26"/>
      <c r="M279" s="26"/>
      <c r="N279" s="26"/>
    </row>
    <row r="280" spans="2:14" s="24" customFormat="1" ht="12.75">
      <c r="B280" s="25"/>
      <c r="C280" s="25"/>
      <c r="H280" s="26"/>
      <c r="I280" s="26"/>
      <c r="J280" s="26"/>
      <c r="K280" s="26"/>
      <c r="L280" s="26"/>
      <c r="M280" s="26"/>
      <c r="N280" s="26"/>
    </row>
    <row r="281" spans="2:14" s="24" customFormat="1" ht="12.75">
      <c r="B281" s="25"/>
      <c r="C281" s="25"/>
      <c r="H281" s="26"/>
      <c r="I281" s="26"/>
      <c r="J281" s="26"/>
      <c r="K281" s="26"/>
      <c r="L281" s="26"/>
      <c r="M281" s="26"/>
      <c r="N281" s="26"/>
    </row>
    <row r="282" spans="2:14" s="24" customFormat="1" ht="12.75">
      <c r="B282" s="25"/>
      <c r="C282" s="25"/>
      <c r="H282" s="26"/>
      <c r="I282" s="26"/>
      <c r="J282" s="26"/>
      <c r="K282" s="26"/>
      <c r="L282" s="26"/>
      <c r="M282" s="26"/>
      <c r="N282" s="26"/>
    </row>
    <row r="283" spans="2:14" s="24" customFormat="1" ht="12.75">
      <c r="B283" s="25"/>
      <c r="C283" s="25"/>
      <c r="H283" s="26"/>
      <c r="I283" s="26"/>
      <c r="J283" s="26"/>
      <c r="K283" s="26"/>
      <c r="L283" s="26"/>
      <c r="M283" s="26"/>
      <c r="N283" s="26"/>
    </row>
    <row r="284" spans="2:14" s="24" customFormat="1" ht="12.75">
      <c r="B284" s="25"/>
      <c r="C284" s="25"/>
      <c r="H284" s="26"/>
      <c r="I284" s="26"/>
      <c r="J284" s="26"/>
      <c r="K284" s="26"/>
      <c r="L284" s="26"/>
      <c r="M284" s="26"/>
      <c r="N284" s="26"/>
    </row>
    <row r="285" spans="2:14" s="24" customFormat="1" ht="12.75">
      <c r="B285" s="25"/>
      <c r="C285" s="25"/>
      <c r="H285" s="26"/>
      <c r="I285" s="26"/>
      <c r="J285" s="26"/>
      <c r="K285" s="26"/>
      <c r="L285" s="26"/>
      <c r="M285" s="26"/>
      <c r="N285" s="26"/>
    </row>
    <row r="286" spans="2:14" s="24" customFormat="1" ht="12.75">
      <c r="B286" s="25"/>
      <c r="C286" s="25"/>
      <c r="H286" s="26"/>
      <c r="I286" s="26"/>
      <c r="J286" s="26"/>
      <c r="K286" s="26"/>
      <c r="L286" s="26"/>
      <c r="M286" s="26"/>
      <c r="N286" s="26"/>
    </row>
    <row r="287" spans="2:14" s="24" customFormat="1" ht="12.75">
      <c r="B287" s="25"/>
      <c r="C287" s="25"/>
      <c r="H287" s="26"/>
      <c r="I287" s="26"/>
      <c r="J287" s="26"/>
      <c r="K287" s="26"/>
      <c r="L287" s="26"/>
      <c r="M287" s="26"/>
      <c r="N287" s="26"/>
    </row>
    <row r="288" spans="2:14" s="24" customFormat="1" ht="12.75">
      <c r="B288" s="25"/>
      <c r="C288" s="25"/>
      <c r="H288" s="26"/>
      <c r="I288" s="26"/>
      <c r="J288" s="26"/>
      <c r="K288" s="26"/>
      <c r="L288" s="26"/>
      <c r="M288" s="26"/>
      <c r="N288" s="26"/>
    </row>
    <row r="289" spans="2:14" s="24" customFormat="1" ht="12.75">
      <c r="B289" s="25"/>
      <c r="C289" s="25"/>
      <c r="H289" s="26"/>
      <c r="I289" s="26"/>
      <c r="J289" s="26"/>
      <c r="K289" s="26"/>
      <c r="L289" s="26"/>
      <c r="M289" s="26"/>
      <c r="N289" s="26"/>
    </row>
    <row r="290" spans="2:14" s="24" customFormat="1" ht="12.75">
      <c r="B290" s="25"/>
      <c r="C290" s="25"/>
      <c r="H290" s="26"/>
      <c r="I290" s="26"/>
      <c r="J290" s="26"/>
      <c r="K290" s="26"/>
      <c r="L290" s="26"/>
      <c r="M290" s="26"/>
      <c r="N290" s="26"/>
    </row>
    <row r="291" spans="2:14" s="24" customFormat="1" ht="12.75">
      <c r="B291" s="25"/>
      <c r="C291" s="25"/>
      <c r="H291" s="26"/>
      <c r="I291" s="26"/>
      <c r="J291" s="26"/>
      <c r="K291" s="26"/>
      <c r="L291" s="26"/>
      <c r="M291" s="26"/>
      <c r="N291" s="26"/>
    </row>
    <row r="292" spans="2:14" s="24" customFormat="1" ht="12.75">
      <c r="B292" s="25"/>
      <c r="C292" s="25"/>
      <c r="H292" s="26"/>
      <c r="I292" s="26"/>
      <c r="J292" s="26"/>
      <c r="K292" s="26"/>
      <c r="L292" s="26"/>
      <c r="M292" s="26"/>
      <c r="N292" s="26"/>
    </row>
    <row r="293" spans="2:14" s="24" customFormat="1" ht="12.75">
      <c r="B293" s="25"/>
      <c r="C293" s="25"/>
      <c r="H293" s="26"/>
      <c r="I293" s="26"/>
      <c r="J293" s="26"/>
      <c r="K293" s="26"/>
      <c r="L293" s="26"/>
      <c r="M293" s="26"/>
      <c r="N293" s="26"/>
    </row>
    <row r="294" spans="2:14" s="24" customFormat="1" ht="12.75">
      <c r="B294" s="25"/>
      <c r="C294" s="25"/>
      <c r="H294" s="26"/>
      <c r="I294" s="26"/>
      <c r="J294" s="26"/>
      <c r="K294" s="26"/>
      <c r="L294" s="26"/>
      <c r="M294" s="26"/>
      <c r="N294" s="26"/>
    </row>
    <row r="295" spans="2:14" s="24" customFormat="1" ht="12.75">
      <c r="B295" s="25"/>
      <c r="C295" s="25"/>
      <c r="H295" s="26"/>
      <c r="I295" s="26"/>
      <c r="J295" s="26"/>
      <c r="K295" s="26"/>
      <c r="L295" s="26"/>
      <c r="M295" s="26"/>
      <c r="N295" s="26"/>
    </row>
    <row r="296" spans="2:14" s="24" customFormat="1" ht="12.75">
      <c r="B296" s="25"/>
      <c r="C296" s="25"/>
      <c r="H296" s="26"/>
      <c r="I296" s="26"/>
      <c r="J296" s="26"/>
      <c r="K296" s="26"/>
      <c r="L296" s="26"/>
      <c r="M296" s="26"/>
      <c r="N296" s="26"/>
    </row>
    <row r="297" spans="2:14" s="24" customFormat="1" ht="12.75">
      <c r="B297" s="25"/>
      <c r="C297" s="25"/>
      <c r="H297" s="26"/>
      <c r="I297" s="26"/>
      <c r="J297" s="26"/>
      <c r="K297" s="26"/>
      <c r="L297" s="26"/>
      <c r="M297" s="26"/>
      <c r="N297" s="26"/>
    </row>
    <row r="298" spans="2:14" s="24" customFormat="1" ht="12.75">
      <c r="B298" s="25"/>
      <c r="C298" s="25"/>
      <c r="H298" s="26"/>
      <c r="I298" s="26"/>
      <c r="J298" s="26"/>
      <c r="K298" s="26"/>
      <c r="L298" s="26"/>
      <c r="M298" s="26"/>
      <c r="N298" s="26"/>
    </row>
    <row r="299" spans="2:14" s="24" customFormat="1" ht="12.75">
      <c r="B299" s="25"/>
      <c r="C299" s="25"/>
      <c r="H299" s="26"/>
      <c r="I299" s="26"/>
      <c r="J299" s="26"/>
      <c r="K299" s="26"/>
      <c r="L299" s="26"/>
      <c r="M299" s="26"/>
      <c r="N299" s="26"/>
    </row>
    <row r="300" spans="2:14" s="24" customFormat="1" ht="12.75">
      <c r="B300" s="25"/>
      <c r="C300" s="25"/>
      <c r="H300" s="26"/>
      <c r="I300" s="26"/>
      <c r="J300" s="26"/>
      <c r="K300" s="26"/>
      <c r="L300" s="26"/>
      <c r="M300" s="26"/>
      <c r="N300" s="26"/>
    </row>
    <row r="301" spans="2:14" s="24" customFormat="1" ht="12.75">
      <c r="B301" s="25"/>
      <c r="C301" s="25"/>
      <c r="H301" s="26"/>
      <c r="I301" s="26"/>
      <c r="J301" s="26"/>
      <c r="K301" s="26"/>
      <c r="L301" s="26"/>
      <c r="M301" s="26"/>
      <c r="N301" s="26"/>
    </row>
    <row r="302" spans="2:14" s="24" customFormat="1" ht="12.75">
      <c r="B302" s="25"/>
      <c r="C302" s="25"/>
      <c r="H302" s="26"/>
      <c r="I302" s="26"/>
      <c r="J302" s="26"/>
      <c r="K302" s="26"/>
      <c r="L302" s="26"/>
      <c r="M302" s="26"/>
      <c r="N302" s="26"/>
    </row>
    <row r="303" spans="2:14" s="24" customFormat="1" ht="12.75">
      <c r="B303" s="25"/>
      <c r="C303" s="25"/>
      <c r="H303" s="26"/>
      <c r="I303" s="26"/>
      <c r="J303" s="26"/>
      <c r="K303" s="26"/>
      <c r="L303" s="26"/>
      <c r="M303" s="26"/>
      <c r="N303" s="26"/>
    </row>
    <row r="304" spans="2:14" s="24" customFormat="1" ht="12.75">
      <c r="B304" s="25"/>
      <c r="C304" s="25"/>
      <c r="H304" s="26"/>
      <c r="I304" s="26"/>
      <c r="J304" s="26"/>
      <c r="K304" s="26"/>
      <c r="L304" s="26"/>
      <c r="M304" s="26"/>
      <c r="N304" s="26"/>
    </row>
    <row r="305" spans="2:14" s="24" customFormat="1" ht="12.75">
      <c r="B305" s="25"/>
      <c r="C305" s="25"/>
      <c r="H305" s="26"/>
      <c r="I305" s="26"/>
      <c r="J305" s="26"/>
      <c r="K305" s="26"/>
      <c r="L305" s="26"/>
      <c r="M305" s="26"/>
      <c r="N305" s="26"/>
    </row>
    <row r="306" spans="2:14" s="24" customFormat="1" ht="12.75">
      <c r="B306" s="25"/>
      <c r="C306" s="25"/>
      <c r="H306" s="26"/>
      <c r="I306" s="26"/>
      <c r="J306" s="26"/>
      <c r="K306" s="26"/>
      <c r="L306" s="26"/>
      <c r="M306" s="26"/>
      <c r="N306" s="26"/>
    </row>
    <row r="307" spans="2:14" s="24" customFormat="1" ht="12.75">
      <c r="B307" s="25"/>
      <c r="C307" s="25"/>
      <c r="H307" s="26"/>
      <c r="I307" s="26"/>
      <c r="J307" s="26"/>
      <c r="K307" s="26"/>
      <c r="L307" s="26"/>
      <c r="M307" s="26"/>
      <c r="N307" s="26"/>
    </row>
    <row r="308" spans="2:14" s="24" customFormat="1" ht="12.75">
      <c r="B308" s="25"/>
      <c r="C308" s="25"/>
      <c r="H308" s="26"/>
      <c r="I308" s="26"/>
      <c r="J308" s="26"/>
      <c r="K308" s="26"/>
      <c r="L308" s="26"/>
      <c r="M308" s="26"/>
      <c r="N308" s="26"/>
    </row>
    <row r="309" spans="2:14" s="24" customFormat="1" ht="12.75">
      <c r="B309" s="25"/>
      <c r="C309" s="25"/>
      <c r="H309" s="26"/>
      <c r="I309" s="26"/>
      <c r="J309" s="26"/>
      <c r="K309" s="26"/>
      <c r="L309" s="26"/>
      <c r="M309" s="26"/>
      <c r="N309" s="26"/>
    </row>
    <row r="310" spans="2:14" s="24" customFormat="1" ht="12.75">
      <c r="B310" s="25"/>
      <c r="C310" s="25"/>
      <c r="H310" s="26"/>
      <c r="I310" s="26"/>
      <c r="J310" s="26"/>
      <c r="K310" s="26"/>
      <c r="L310" s="26"/>
      <c r="M310" s="26"/>
      <c r="N310" s="26"/>
    </row>
    <row r="311" spans="2:14" s="24" customFormat="1" ht="12.75">
      <c r="B311" s="25"/>
      <c r="C311" s="25"/>
      <c r="H311" s="26"/>
      <c r="I311" s="26"/>
      <c r="J311" s="26"/>
      <c r="K311" s="26"/>
      <c r="L311" s="26"/>
      <c r="M311" s="26"/>
      <c r="N311" s="26"/>
    </row>
    <row r="312" spans="2:14" s="24" customFormat="1" ht="12.75">
      <c r="B312" s="25"/>
      <c r="C312" s="25"/>
      <c r="H312" s="26"/>
      <c r="I312" s="26"/>
      <c r="J312" s="26"/>
      <c r="K312" s="26"/>
      <c r="L312" s="26"/>
      <c r="M312" s="26"/>
      <c r="N312" s="26"/>
    </row>
    <row r="313" spans="2:14" s="24" customFormat="1" ht="12.75">
      <c r="B313" s="25"/>
      <c r="C313" s="25"/>
      <c r="H313" s="26"/>
      <c r="I313" s="26"/>
      <c r="J313" s="26"/>
      <c r="K313" s="26"/>
      <c r="L313" s="26"/>
      <c r="M313" s="26"/>
      <c r="N313" s="26"/>
    </row>
    <row r="314" spans="2:14" s="24" customFormat="1" ht="12.75">
      <c r="B314" s="25"/>
      <c r="C314" s="25"/>
      <c r="H314" s="26"/>
      <c r="I314" s="26"/>
      <c r="J314" s="26"/>
      <c r="K314" s="26"/>
      <c r="L314" s="26"/>
      <c r="M314" s="26"/>
      <c r="N314" s="26"/>
    </row>
    <row r="315" spans="2:14" s="24" customFormat="1" ht="12.75">
      <c r="B315" s="25"/>
      <c r="C315" s="25"/>
      <c r="H315" s="26"/>
      <c r="I315" s="26"/>
      <c r="J315" s="26"/>
      <c r="K315" s="26"/>
      <c r="L315" s="26"/>
      <c r="M315" s="26"/>
      <c r="N315" s="26"/>
    </row>
    <row r="316" spans="2:14" s="24" customFormat="1" ht="12.75">
      <c r="B316" s="25"/>
      <c r="C316" s="25"/>
      <c r="H316" s="26"/>
      <c r="I316" s="26"/>
      <c r="J316" s="26"/>
      <c r="K316" s="26"/>
      <c r="L316" s="26"/>
      <c r="M316" s="26"/>
      <c r="N316" s="26"/>
    </row>
    <row r="317" spans="2:14" s="24" customFormat="1" ht="12.75">
      <c r="B317" s="25"/>
      <c r="C317" s="25"/>
      <c r="H317" s="26"/>
      <c r="I317" s="26"/>
      <c r="J317" s="26"/>
      <c r="K317" s="26"/>
      <c r="L317" s="26"/>
      <c r="M317" s="26"/>
      <c r="N317" s="26"/>
    </row>
    <row r="318" spans="2:14" s="24" customFormat="1" ht="12.75">
      <c r="B318" s="25"/>
      <c r="C318" s="25"/>
      <c r="H318" s="26"/>
      <c r="I318" s="26"/>
      <c r="J318" s="26"/>
      <c r="K318" s="26"/>
      <c r="L318" s="26"/>
      <c r="M318" s="26"/>
      <c r="N318" s="26"/>
    </row>
    <row r="319" spans="2:14" s="24" customFormat="1" ht="12.75">
      <c r="B319" s="25"/>
      <c r="C319" s="25"/>
      <c r="H319" s="26"/>
      <c r="I319" s="26"/>
      <c r="J319" s="26"/>
      <c r="K319" s="26"/>
      <c r="L319" s="26"/>
      <c r="M319" s="26"/>
      <c r="N319" s="26"/>
    </row>
    <row r="320" spans="2:14" s="24" customFormat="1" ht="12.75">
      <c r="B320" s="25"/>
      <c r="C320" s="25"/>
      <c r="H320" s="26"/>
      <c r="I320" s="26"/>
      <c r="J320" s="26"/>
      <c r="K320" s="26"/>
      <c r="L320" s="26"/>
      <c r="M320" s="26"/>
      <c r="N320" s="26"/>
    </row>
    <row r="321" spans="2:14" s="24" customFormat="1" ht="12.75">
      <c r="B321" s="25"/>
      <c r="C321" s="25"/>
      <c r="H321" s="26"/>
      <c r="I321" s="26"/>
      <c r="J321" s="26"/>
      <c r="K321" s="26"/>
      <c r="L321" s="26"/>
      <c r="M321" s="26"/>
      <c r="N321" s="26"/>
    </row>
    <row r="322" spans="2:14" s="24" customFormat="1" ht="12.75">
      <c r="B322" s="25"/>
      <c r="C322" s="25"/>
      <c r="H322" s="26"/>
      <c r="I322" s="26"/>
      <c r="J322" s="26"/>
      <c r="K322" s="26"/>
      <c r="L322" s="26"/>
      <c r="M322" s="26"/>
      <c r="N322" s="26"/>
    </row>
    <row r="323" spans="2:14" s="24" customFormat="1" ht="12.75">
      <c r="B323" s="25"/>
      <c r="C323" s="25"/>
      <c r="H323" s="26"/>
      <c r="I323" s="26"/>
      <c r="J323" s="26"/>
      <c r="K323" s="26"/>
      <c r="L323" s="26"/>
      <c r="M323" s="26"/>
      <c r="N323" s="26"/>
    </row>
    <row r="324" spans="2:14" s="24" customFormat="1" ht="12.75">
      <c r="B324" s="25"/>
      <c r="C324" s="25"/>
      <c r="H324" s="26"/>
      <c r="I324" s="26"/>
      <c r="J324" s="26"/>
      <c r="K324" s="26"/>
      <c r="L324" s="26"/>
      <c r="M324" s="26"/>
      <c r="N324" s="26"/>
    </row>
    <row r="325" spans="2:14" s="24" customFormat="1" ht="12.75">
      <c r="B325" s="25"/>
      <c r="C325" s="25"/>
      <c r="H325" s="26"/>
      <c r="I325" s="26"/>
      <c r="J325" s="26"/>
      <c r="K325" s="26"/>
      <c r="L325" s="26"/>
      <c r="M325" s="26"/>
      <c r="N325" s="26"/>
    </row>
    <row r="326" spans="2:14" s="24" customFormat="1" ht="12.75">
      <c r="B326" s="25"/>
      <c r="C326" s="25"/>
      <c r="H326" s="26"/>
      <c r="I326" s="26"/>
      <c r="J326" s="26"/>
      <c r="K326" s="26"/>
      <c r="L326" s="26"/>
      <c r="M326" s="26"/>
      <c r="N326" s="26"/>
    </row>
    <row r="327" spans="2:14" s="24" customFormat="1" ht="12.75">
      <c r="B327" s="25"/>
      <c r="C327" s="25"/>
      <c r="H327" s="26"/>
      <c r="I327" s="26"/>
      <c r="J327" s="26"/>
      <c r="K327" s="26"/>
      <c r="L327" s="26"/>
      <c r="M327" s="26"/>
      <c r="N327" s="26"/>
    </row>
    <row r="328" spans="2:14" s="24" customFormat="1" ht="12.75">
      <c r="B328" s="25"/>
      <c r="C328" s="25"/>
      <c r="H328" s="26"/>
      <c r="I328" s="26"/>
      <c r="J328" s="26"/>
      <c r="K328" s="26"/>
      <c r="L328" s="26"/>
      <c r="M328" s="26"/>
      <c r="N328" s="26"/>
    </row>
    <row r="329" spans="2:14" s="24" customFormat="1" ht="12.75">
      <c r="B329" s="25"/>
      <c r="C329" s="25"/>
      <c r="H329" s="26"/>
      <c r="I329" s="26"/>
      <c r="J329" s="26"/>
      <c r="K329" s="26"/>
      <c r="L329" s="26"/>
      <c r="M329" s="26"/>
      <c r="N329" s="26"/>
    </row>
    <row r="330" spans="2:14" s="24" customFormat="1" ht="12.75">
      <c r="B330" s="25"/>
      <c r="C330" s="25"/>
      <c r="H330" s="26"/>
      <c r="I330" s="26"/>
      <c r="J330" s="26"/>
      <c r="K330" s="26"/>
      <c r="L330" s="26"/>
      <c r="M330" s="26"/>
      <c r="N330" s="26"/>
    </row>
    <row r="331" spans="2:14" s="24" customFormat="1" ht="12.75">
      <c r="B331" s="25"/>
      <c r="C331" s="25"/>
      <c r="H331" s="26"/>
      <c r="I331" s="26"/>
      <c r="J331" s="26"/>
      <c r="K331" s="26"/>
      <c r="L331" s="26"/>
      <c r="M331" s="26"/>
      <c r="N331" s="26"/>
    </row>
    <row r="332" spans="2:14" s="24" customFormat="1" ht="12.75">
      <c r="B332" s="25"/>
      <c r="C332" s="25"/>
      <c r="H332" s="26"/>
      <c r="I332" s="26"/>
      <c r="J332" s="26"/>
      <c r="K332" s="26"/>
      <c r="L332" s="26"/>
      <c r="M332" s="26"/>
      <c r="N332" s="26"/>
    </row>
    <row r="333" spans="2:14" s="24" customFormat="1" ht="12.75">
      <c r="B333" s="25"/>
      <c r="C333" s="25"/>
      <c r="H333" s="26"/>
      <c r="I333" s="26"/>
      <c r="J333" s="26"/>
      <c r="K333" s="26"/>
      <c r="L333" s="26"/>
      <c r="M333" s="26"/>
      <c r="N333" s="26"/>
    </row>
    <row r="334" spans="2:14" s="24" customFormat="1" ht="12.75">
      <c r="B334" s="25"/>
      <c r="C334" s="25"/>
      <c r="H334" s="26"/>
      <c r="I334" s="26"/>
      <c r="J334" s="26"/>
      <c r="K334" s="26"/>
      <c r="L334" s="26"/>
      <c r="M334" s="26"/>
      <c r="N334" s="26"/>
    </row>
    <row r="335" spans="2:14" s="24" customFormat="1" ht="12.75">
      <c r="B335" s="25"/>
      <c r="C335" s="25"/>
      <c r="H335" s="26"/>
      <c r="I335" s="26"/>
      <c r="J335" s="26"/>
      <c r="K335" s="26"/>
      <c r="L335" s="26"/>
      <c r="M335" s="26"/>
      <c r="N335" s="26"/>
    </row>
    <row r="336" spans="2:14" s="24" customFormat="1" ht="12.75">
      <c r="B336" s="25"/>
      <c r="C336" s="25"/>
      <c r="H336" s="26"/>
      <c r="I336" s="26"/>
      <c r="J336" s="26"/>
      <c r="K336" s="26"/>
      <c r="L336" s="26"/>
      <c r="M336" s="26"/>
      <c r="N336" s="26"/>
    </row>
    <row r="337" spans="2:14" s="24" customFormat="1" ht="12.75">
      <c r="B337" s="25"/>
      <c r="C337" s="25"/>
      <c r="H337" s="26"/>
      <c r="I337" s="26"/>
      <c r="J337" s="26"/>
      <c r="K337" s="26"/>
      <c r="L337" s="26"/>
      <c r="M337" s="26"/>
      <c r="N337" s="26"/>
    </row>
    <row r="338" spans="2:14" s="24" customFormat="1" ht="12.75">
      <c r="B338" s="25"/>
      <c r="C338" s="25"/>
      <c r="H338" s="26"/>
      <c r="I338" s="26"/>
      <c r="J338" s="26"/>
      <c r="K338" s="26"/>
      <c r="L338" s="26"/>
      <c r="M338" s="26"/>
      <c r="N338" s="26"/>
    </row>
    <row r="339" spans="2:14" s="24" customFormat="1" ht="12.75">
      <c r="B339" s="25"/>
      <c r="C339" s="25"/>
      <c r="H339" s="26"/>
      <c r="I339" s="26"/>
      <c r="J339" s="26"/>
      <c r="K339" s="26"/>
      <c r="L339" s="26"/>
      <c r="M339" s="26"/>
      <c r="N339" s="26"/>
    </row>
    <row r="340" spans="2:14" s="24" customFormat="1" ht="12.75">
      <c r="B340" s="25"/>
      <c r="C340" s="25"/>
      <c r="H340" s="26"/>
      <c r="I340" s="26"/>
      <c r="J340" s="26"/>
      <c r="K340" s="26"/>
      <c r="L340" s="26"/>
      <c r="M340" s="26"/>
      <c r="N340" s="26"/>
    </row>
    <row r="341" spans="2:14" s="24" customFormat="1" ht="12.75">
      <c r="B341" s="25"/>
      <c r="C341" s="25"/>
      <c r="H341" s="26"/>
      <c r="I341" s="26"/>
      <c r="J341" s="26"/>
      <c r="K341" s="26"/>
      <c r="L341" s="26"/>
      <c r="M341" s="26"/>
      <c r="N341" s="26"/>
    </row>
    <row r="342" spans="2:14" s="24" customFormat="1" ht="12.75">
      <c r="B342" s="25"/>
      <c r="C342" s="25"/>
      <c r="H342" s="26"/>
      <c r="I342" s="26"/>
      <c r="J342" s="26"/>
      <c r="K342" s="26"/>
      <c r="L342" s="26"/>
      <c r="M342" s="26"/>
      <c r="N342" s="26"/>
    </row>
    <row r="343" spans="2:14" s="24" customFormat="1" ht="12.75">
      <c r="B343" s="25"/>
      <c r="C343" s="25"/>
      <c r="H343" s="26"/>
      <c r="I343" s="26"/>
      <c r="J343" s="26"/>
      <c r="K343" s="26"/>
      <c r="L343" s="26"/>
      <c r="M343" s="26"/>
      <c r="N343" s="26"/>
    </row>
    <row r="344" spans="2:14" s="24" customFormat="1" ht="12.75">
      <c r="B344" s="25"/>
      <c r="C344" s="25"/>
      <c r="H344" s="26"/>
      <c r="I344" s="26"/>
      <c r="J344" s="26"/>
      <c r="K344" s="26"/>
      <c r="L344" s="26"/>
      <c r="M344" s="26"/>
      <c r="N344" s="26"/>
    </row>
    <row r="345" spans="2:14" s="24" customFormat="1" ht="12.75">
      <c r="B345" s="25"/>
      <c r="C345" s="25"/>
      <c r="H345" s="26"/>
      <c r="I345" s="26"/>
      <c r="J345" s="26"/>
      <c r="K345" s="26"/>
      <c r="L345" s="26"/>
      <c r="M345" s="26"/>
      <c r="N345" s="26"/>
    </row>
    <row r="346" spans="2:14" s="24" customFormat="1" ht="12.75">
      <c r="B346" s="25"/>
      <c r="C346" s="25"/>
      <c r="H346" s="26"/>
      <c r="I346" s="26"/>
      <c r="J346" s="26"/>
      <c r="K346" s="26"/>
      <c r="L346" s="26"/>
      <c r="M346" s="26"/>
      <c r="N346" s="26"/>
    </row>
    <row r="347" spans="2:14" s="24" customFormat="1" ht="12.75">
      <c r="B347" s="25"/>
      <c r="C347" s="25"/>
      <c r="H347" s="26"/>
      <c r="I347" s="26"/>
      <c r="J347" s="26"/>
      <c r="K347" s="26"/>
      <c r="L347" s="26"/>
      <c r="M347" s="26"/>
      <c r="N347" s="26"/>
    </row>
    <row r="348" spans="2:14" s="24" customFormat="1" ht="12.75">
      <c r="B348" s="25"/>
      <c r="C348" s="25"/>
      <c r="H348" s="26"/>
      <c r="I348" s="26"/>
      <c r="J348" s="26"/>
      <c r="K348" s="26"/>
      <c r="L348" s="26"/>
      <c r="M348" s="26"/>
      <c r="N348" s="26"/>
    </row>
    <row r="349" spans="2:14" s="24" customFormat="1" ht="12.75">
      <c r="B349" s="25"/>
      <c r="C349" s="25"/>
      <c r="H349" s="26"/>
      <c r="I349" s="26"/>
      <c r="J349" s="26"/>
      <c r="K349" s="26"/>
      <c r="L349" s="26"/>
      <c r="M349" s="26"/>
      <c r="N349" s="26"/>
    </row>
    <row r="350" spans="2:14" s="24" customFormat="1" ht="12.75">
      <c r="B350" s="25"/>
      <c r="C350" s="25"/>
      <c r="H350" s="26"/>
      <c r="I350" s="26"/>
      <c r="J350" s="26"/>
      <c r="K350" s="26"/>
      <c r="L350" s="26"/>
      <c r="M350" s="26"/>
      <c r="N350" s="26"/>
    </row>
    <row r="351" spans="2:14" s="24" customFormat="1" ht="12.75">
      <c r="B351" s="25"/>
      <c r="C351" s="25"/>
      <c r="H351" s="26"/>
      <c r="I351" s="26"/>
      <c r="J351" s="26"/>
      <c r="K351" s="26"/>
      <c r="L351" s="26"/>
      <c r="M351" s="26"/>
      <c r="N351" s="26"/>
    </row>
    <row r="352" spans="2:14" s="24" customFormat="1" ht="12.75">
      <c r="B352" s="25"/>
      <c r="C352" s="25"/>
      <c r="H352" s="26"/>
      <c r="I352" s="26"/>
      <c r="J352" s="26"/>
      <c r="K352" s="26"/>
      <c r="L352" s="26"/>
      <c r="M352" s="26"/>
      <c r="N352" s="26"/>
    </row>
    <row r="353" spans="2:14" s="24" customFormat="1" ht="12.75">
      <c r="B353" s="25"/>
      <c r="C353" s="25"/>
      <c r="H353" s="26"/>
      <c r="I353" s="26"/>
      <c r="J353" s="26"/>
      <c r="K353" s="26"/>
      <c r="L353" s="26"/>
      <c r="M353" s="26"/>
      <c r="N353" s="26"/>
    </row>
    <row r="354" spans="2:14" s="24" customFormat="1" ht="12.75">
      <c r="B354" s="25"/>
      <c r="C354" s="25"/>
      <c r="H354" s="26"/>
      <c r="I354" s="26"/>
      <c r="J354" s="26"/>
      <c r="K354" s="26"/>
      <c r="L354" s="26"/>
      <c r="M354" s="26"/>
      <c r="N354" s="26"/>
    </row>
    <row r="355" spans="2:14" s="24" customFormat="1" ht="12.75">
      <c r="B355" s="25"/>
      <c r="C355" s="25"/>
      <c r="H355" s="26"/>
      <c r="I355" s="26"/>
      <c r="J355" s="26"/>
      <c r="K355" s="26"/>
      <c r="L355" s="26"/>
      <c r="M355" s="26"/>
      <c r="N355" s="26"/>
    </row>
    <row r="356" spans="3:14" s="24" customFormat="1" ht="12.75">
      <c r="C356" s="25"/>
      <c r="H356" s="26"/>
      <c r="I356" s="26"/>
      <c r="J356" s="26"/>
      <c r="K356" s="26"/>
      <c r="L356" s="26"/>
      <c r="M356" s="26"/>
      <c r="N356" s="26"/>
    </row>
  </sheetData>
  <sheetProtection/>
  <mergeCells count="4">
    <mergeCell ref="C2:E3"/>
    <mergeCell ref="A12:H12"/>
    <mergeCell ref="A120:H120"/>
    <mergeCell ref="C6:H6"/>
  </mergeCells>
  <printOptions horizontalCentered="1"/>
  <pageMargins left="0.3937007874015748" right="0.3937007874015748" top="1.1811023622047245" bottom="0.9448818897637796" header="0" footer="0"/>
  <pageSetup fitToHeight="3" horizontalDpi="300" verticalDpi="300" orientation="landscape" paperSize="9" scale="7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6"/>
  <sheetViews>
    <sheetView zoomScalePageLayoutView="0" workbookViewId="0" topLeftCell="B1">
      <selection activeCell="P24" sqref="P24"/>
    </sheetView>
  </sheetViews>
  <sheetFormatPr defaultColWidth="11.421875" defaultRowHeight="12.75"/>
  <cols>
    <col min="1" max="1" width="2.7109375" style="0" customWidth="1"/>
    <col min="2" max="2" width="33.140625" style="0" bestFit="1" customWidth="1"/>
    <col min="3" max="3" width="9.8515625" style="0" bestFit="1" customWidth="1"/>
    <col min="4" max="4" width="6.57421875" style="0" bestFit="1" customWidth="1"/>
    <col min="5" max="5" width="10.8515625" style="0" bestFit="1" customWidth="1"/>
    <col min="6" max="6" width="5.57421875" style="0" bestFit="1" customWidth="1"/>
    <col min="7" max="7" width="10.8515625" style="0" bestFit="1" customWidth="1"/>
    <col min="8" max="8" width="6.421875" style="0" bestFit="1" customWidth="1"/>
    <col min="9" max="9" width="11.7109375" style="0" bestFit="1" customWidth="1"/>
    <col min="10" max="10" width="6.57421875" style="0" bestFit="1" customWidth="1"/>
    <col min="11" max="11" width="10.140625" style="0" customWidth="1"/>
    <col min="12" max="12" width="6.421875" style="0" bestFit="1" customWidth="1"/>
    <col min="13" max="13" width="9.57421875" style="0" customWidth="1"/>
    <col min="14" max="14" width="4.421875" style="0" bestFit="1" customWidth="1"/>
    <col min="15" max="15" width="5.8515625" style="0" bestFit="1" customWidth="1"/>
    <col min="16" max="16" width="9.8515625" style="0" customWidth="1"/>
  </cols>
  <sheetData>
    <row r="1" spans="1:16" ht="16.5" customHeight="1">
      <c r="A1" s="299" t="s">
        <v>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1"/>
    </row>
    <row r="2" spans="1:16" ht="11.25" customHeight="1">
      <c r="A2" s="33" t="s">
        <v>5</v>
      </c>
      <c r="B2" s="34" t="s">
        <v>5</v>
      </c>
      <c r="C2" s="35"/>
      <c r="D2" s="36"/>
      <c r="E2" s="37"/>
      <c r="F2" s="36"/>
      <c r="G2" s="36"/>
      <c r="H2" s="36"/>
      <c r="I2" s="36"/>
      <c r="J2" s="36"/>
      <c r="K2" s="36"/>
      <c r="L2" s="36"/>
      <c r="M2" s="35"/>
      <c r="N2" s="35"/>
      <c r="O2" s="38"/>
      <c r="P2" s="39"/>
    </row>
    <row r="3" spans="1:16" ht="12.75">
      <c r="A3" s="79" t="str">
        <f>Orçamento!A5</f>
        <v>Obra: Ampliação e Reforma da E.M. Bandeirante</v>
      </c>
      <c r="B3" s="80"/>
      <c r="C3" s="81"/>
      <c r="D3" s="81"/>
      <c r="E3" s="81"/>
      <c r="F3" s="41"/>
      <c r="G3" s="41"/>
      <c r="H3" s="40"/>
      <c r="I3" s="307" t="str">
        <f>Orçamento!C5</f>
        <v>Data: 23/11/2015</v>
      </c>
      <c r="J3" s="307"/>
      <c r="K3" s="308"/>
      <c r="L3" s="42"/>
      <c r="M3" s="36"/>
      <c r="N3" s="43"/>
      <c r="O3" s="43"/>
      <c r="P3" s="44"/>
    </row>
    <row r="4" spans="1:16" ht="12.75">
      <c r="A4" s="303" t="str">
        <f>Orçamento!A6</f>
        <v>Endereço: Rodovia SC 492 - Bandeirante/SC</v>
      </c>
      <c r="B4" s="304"/>
      <c r="C4" s="304"/>
      <c r="D4" s="304"/>
      <c r="E4" s="304"/>
      <c r="F4" s="36"/>
      <c r="G4" s="36"/>
      <c r="H4" s="43" t="s">
        <v>5</v>
      </c>
      <c r="I4" s="309" t="s">
        <v>282</v>
      </c>
      <c r="J4" s="309"/>
      <c r="K4" s="309"/>
      <c r="L4" s="309"/>
      <c r="M4" s="309"/>
      <c r="N4" s="309"/>
      <c r="O4" s="309"/>
      <c r="P4" s="310"/>
    </row>
    <row r="5" spans="1:16" ht="12.75">
      <c r="A5" s="305" t="str">
        <f>Orçamento!A7</f>
        <v>Proprietário: Prefeitura Municipal de Bandeirante</v>
      </c>
      <c r="B5" s="306"/>
      <c r="C5" s="306"/>
      <c r="D5" s="306"/>
      <c r="E5" s="306"/>
      <c r="F5" s="45"/>
      <c r="G5" s="45"/>
      <c r="H5" s="45" t="s">
        <v>5</v>
      </c>
      <c r="I5" s="236" t="str">
        <f>Orçamento!C7</f>
        <v>BDI: 27,84%</v>
      </c>
      <c r="J5" s="237"/>
      <c r="K5" s="237"/>
      <c r="L5" s="46"/>
      <c r="M5" s="46"/>
      <c r="N5" s="47" t="s">
        <v>5</v>
      </c>
      <c r="O5" s="45"/>
      <c r="P5" s="48"/>
    </row>
    <row r="6" spans="1:16" ht="12.75">
      <c r="A6" s="238"/>
      <c r="B6" s="239"/>
      <c r="C6" s="75"/>
      <c r="D6" s="75"/>
      <c r="E6" s="302" t="s">
        <v>22</v>
      </c>
      <c r="F6" s="300"/>
      <c r="G6" s="300"/>
      <c r="H6" s="300"/>
      <c r="I6" s="300"/>
      <c r="J6" s="300"/>
      <c r="K6" s="75"/>
      <c r="L6" s="75"/>
      <c r="M6" s="75"/>
      <c r="N6" s="240"/>
      <c r="O6" s="75"/>
      <c r="P6" s="241"/>
    </row>
    <row r="7" spans="1:16" ht="12.75">
      <c r="A7" s="242" t="s">
        <v>5</v>
      </c>
      <c r="B7" s="243" t="s">
        <v>6</v>
      </c>
      <c r="C7" s="232">
        <v>1</v>
      </c>
      <c r="D7" s="244"/>
      <c r="E7" s="232">
        <v>2</v>
      </c>
      <c r="F7" s="244"/>
      <c r="G7" s="232">
        <v>3</v>
      </c>
      <c r="H7" s="244"/>
      <c r="I7" s="232">
        <v>4</v>
      </c>
      <c r="J7" s="244"/>
      <c r="K7" s="232">
        <v>5</v>
      </c>
      <c r="L7" s="244"/>
      <c r="M7" s="232">
        <v>6</v>
      </c>
      <c r="N7" s="241"/>
      <c r="O7" s="76"/>
      <c r="P7" s="244" t="s">
        <v>3</v>
      </c>
    </row>
    <row r="8" spans="1:16" ht="12.75">
      <c r="A8" s="245"/>
      <c r="B8" s="241"/>
      <c r="C8" s="246" t="s">
        <v>7</v>
      </c>
      <c r="D8" s="246" t="s">
        <v>8</v>
      </c>
      <c r="E8" s="246" t="s">
        <v>7</v>
      </c>
      <c r="F8" s="246" t="s">
        <v>8</v>
      </c>
      <c r="G8" s="246" t="s">
        <v>7</v>
      </c>
      <c r="H8" s="246" t="s">
        <v>8</v>
      </c>
      <c r="I8" s="246" t="s">
        <v>7</v>
      </c>
      <c r="J8" s="246" t="s">
        <v>8</v>
      </c>
      <c r="K8" s="246" t="s">
        <v>7</v>
      </c>
      <c r="L8" s="246" t="s">
        <v>8</v>
      </c>
      <c r="M8" s="246" t="s">
        <v>7</v>
      </c>
      <c r="N8" s="246" t="s">
        <v>8</v>
      </c>
      <c r="O8" s="246" t="s">
        <v>8</v>
      </c>
      <c r="P8" s="246" t="s">
        <v>7</v>
      </c>
    </row>
    <row r="9" spans="1:16" ht="12.75">
      <c r="A9" s="49"/>
      <c r="B9" s="243" t="s">
        <v>163</v>
      </c>
      <c r="C9" s="50"/>
      <c r="D9" s="50"/>
      <c r="E9" s="32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ht="12.75">
      <c r="A10" s="251">
        <v>1</v>
      </c>
      <c r="B10" s="252" t="s">
        <v>35</v>
      </c>
      <c r="C10" s="247">
        <f>P10*D10/100</f>
        <v>3685.4323718399996</v>
      </c>
      <c r="D10" s="247">
        <v>100</v>
      </c>
      <c r="E10" s="105"/>
      <c r="F10" s="247"/>
      <c r="G10" s="239"/>
      <c r="H10" s="247"/>
      <c r="I10" s="239"/>
      <c r="J10" s="247"/>
      <c r="K10" s="239"/>
      <c r="L10" s="247"/>
      <c r="M10" s="50"/>
      <c r="N10" s="53"/>
      <c r="O10" s="105">
        <f>(P10/P32*10000)/100</f>
        <v>1.4174739949272281</v>
      </c>
      <c r="P10" s="247">
        <f>Orçamento!G13</f>
        <v>3685.4323718399996</v>
      </c>
    </row>
    <row r="11" spans="1:16" ht="12.75">
      <c r="A11" s="251">
        <v>2</v>
      </c>
      <c r="B11" s="252" t="s">
        <v>9</v>
      </c>
      <c r="C11" s="247">
        <f>P11*D11/100</f>
        <v>20230.66938928</v>
      </c>
      <c r="D11" s="247">
        <v>100</v>
      </c>
      <c r="E11" s="247"/>
      <c r="F11" s="247"/>
      <c r="G11" s="247"/>
      <c r="H11" s="247"/>
      <c r="I11" s="247"/>
      <c r="J11" s="247"/>
      <c r="K11" s="247"/>
      <c r="L11" s="247"/>
      <c r="M11" s="53"/>
      <c r="N11" s="53"/>
      <c r="O11" s="105">
        <f>(P11/P32*10000)/100</f>
        <v>7.781026719792343</v>
      </c>
      <c r="P11" s="247">
        <f>Orçamento!G20</f>
        <v>20230.66938928</v>
      </c>
    </row>
    <row r="12" spans="1:16" ht="12.75">
      <c r="A12" s="251">
        <v>3</v>
      </c>
      <c r="B12" s="253" t="s">
        <v>10</v>
      </c>
      <c r="C12" s="254">
        <f>P12*D12/100</f>
        <v>7410.1036976000005</v>
      </c>
      <c r="D12" s="247">
        <v>40</v>
      </c>
      <c r="E12" s="247">
        <f>P12*F12/100</f>
        <v>11115.1555464</v>
      </c>
      <c r="F12" s="247">
        <v>60</v>
      </c>
      <c r="G12" s="247"/>
      <c r="H12" s="247"/>
      <c r="I12" s="247"/>
      <c r="J12" s="247"/>
      <c r="K12" s="247"/>
      <c r="L12" s="247"/>
      <c r="M12" s="53"/>
      <c r="N12" s="53"/>
      <c r="O12" s="105">
        <f>(P12/P32*10000)/100</f>
        <v>7.12509973817402</v>
      </c>
      <c r="P12" s="247">
        <f>Orçamento!G25</f>
        <v>18525.259244</v>
      </c>
    </row>
    <row r="13" spans="1:16" ht="12.75">
      <c r="A13" s="251">
        <v>4</v>
      </c>
      <c r="B13" s="253" t="s">
        <v>11</v>
      </c>
      <c r="C13" s="254">
        <f>P13*D13/100</f>
        <v>20134.26971968</v>
      </c>
      <c r="D13" s="247">
        <v>40</v>
      </c>
      <c r="E13" s="247">
        <f>P13*F13/100</f>
        <v>30201.404579520004</v>
      </c>
      <c r="F13" s="247">
        <v>60</v>
      </c>
      <c r="G13" s="247"/>
      <c r="H13" s="247"/>
      <c r="I13" s="247"/>
      <c r="J13" s="247"/>
      <c r="K13" s="247"/>
      <c r="L13" s="247"/>
      <c r="M13" s="53"/>
      <c r="N13" s="53"/>
      <c r="O13" s="105">
        <f>(P13/P32*10000)/100</f>
        <v>19.359874809104326</v>
      </c>
      <c r="P13" s="247">
        <f>Orçamento!G28</f>
        <v>50335.6742992</v>
      </c>
    </row>
    <row r="14" spans="1:16" ht="12.75">
      <c r="A14" s="251">
        <v>5</v>
      </c>
      <c r="B14" s="253" t="s">
        <v>12</v>
      </c>
      <c r="C14" s="254"/>
      <c r="D14" s="247"/>
      <c r="E14" s="247"/>
      <c r="F14" s="247"/>
      <c r="G14" s="247"/>
      <c r="H14" s="247"/>
      <c r="I14" s="247">
        <f>P14*J14/100</f>
        <v>27481.774223840002</v>
      </c>
      <c r="J14" s="247">
        <v>100</v>
      </c>
      <c r="K14" s="247"/>
      <c r="L14" s="247"/>
      <c r="M14" s="53"/>
      <c r="N14" s="53"/>
      <c r="O14" s="105">
        <f>(P14/P32*10000)/100</f>
        <v>10.569913205951998</v>
      </c>
      <c r="P14" s="247">
        <f>Orçamento!G35</f>
        <v>27481.774223840002</v>
      </c>
    </row>
    <row r="15" spans="1:16" ht="12.75">
      <c r="A15" s="251">
        <v>6</v>
      </c>
      <c r="B15" s="255" t="s">
        <v>13</v>
      </c>
      <c r="C15" s="247"/>
      <c r="D15" s="247"/>
      <c r="E15" s="247">
        <f>P15*F15/100</f>
        <v>24564.18909424</v>
      </c>
      <c r="F15" s="247">
        <v>50</v>
      </c>
      <c r="G15" s="247">
        <f>P15*H15/100</f>
        <v>24564.18909424</v>
      </c>
      <c r="H15" s="247">
        <v>50</v>
      </c>
      <c r="I15" s="247"/>
      <c r="J15" s="247"/>
      <c r="K15" s="247"/>
      <c r="L15" s="247"/>
      <c r="M15" s="53"/>
      <c r="N15" s="53"/>
      <c r="O15" s="105">
        <f>(P15/P32*10000)/100</f>
        <v>18.895530149248856</v>
      </c>
      <c r="P15" s="247">
        <f>Orçamento!G46</f>
        <v>49128.37818848</v>
      </c>
    </row>
    <row r="16" spans="1:16" ht="12.75">
      <c r="A16" s="251">
        <v>7</v>
      </c>
      <c r="B16" s="255" t="s">
        <v>14</v>
      </c>
      <c r="C16" s="247"/>
      <c r="D16" s="247"/>
      <c r="E16" s="247"/>
      <c r="F16" s="247"/>
      <c r="G16" s="247">
        <f>P16*H16/100</f>
        <v>23195.795399999995</v>
      </c>
      <c r="H16" s="247">
        <v>100</v>
      </c>
      <c r="I16" s="247"/>
      <c r="J16" s="247"/>
      <c r="K16" s="247"/>
      <c r="L16" s="247"/>
      <c r="M16" s="53"/>
      <c r="N16" s="53"/>
      <c r="O16" s="105">
        <f>(P16/P32*10000)/100</f>
        <v>8.921459805471109</v>
      </c>
      <c r="P16" s="247">
        <f>Orçamento!G57</f>
        <v>23195.795399999995</v>
      </c>
    </row>
    <row r="17" spans="1:16" ht="12.75">
      <c r="A17" s="251">
        <v>8</v>
      </c>
      <c r="B17" s="252" t="s">
        <v>15</v>
      </c>
      <c r="C17" s="247"/>
      <c r="D17" s="247"/>
      <c r="E17" s="247"/>
      <c r="F17" s="247"/>
      <c r="G17" s="247"/>
      <c r="H17" s="247"/>
      <c r="I17" s="247">
        <f>P17*J17/100</f>
        <v>11568.335685887998</v>
      </c>
      <c r="J17" s="247">
        <v>60</v>
      </c>
      <c r="K17" s="247">
        <f>P17*L17/100</f>
        <v>7712.223790591999</v>
      </c>
      <c r="L17" s="247">
        <v>40</v>
      </c>
      <c r="M17" s="53"/>
      <c r="N17" s="53"/>
      <c r="O17" s="105">
        <f>(P17/P32*10000)/100</f>
        <v>7.4155998287694604</v>
      </c>
      <c r="P17" s="247">
        <f>Orçamento!G63</f>
        <v>19280.559476479997</v>
      </c>
    </row>
    <row r="18" spans="1:16" ht="12.75">
      <c r="A18" s="251">
        <v>9</v>
      </c>
      <c r="B18" s="252" t="s">
        <v>198</v>
      </c>
      <c r="C18" s="254"/>
      <c r="D18" s="247"/>
      <c r="E18" s="247">
        <f>P18*F18/100</f>
        <v>429.93850000000003</v>
      </c>
      <c r="F18" s="247">
        <v>5</v>
      </c>
      <c r="G18" s="247">
        <f>P18*H18/100</f>
        <v>859.8770000000001</v>
      </c>
      <c r="H18" s="247">
        <v>10</v>
      </c>
      <c r="I18" s="247">
        <f>P18*J18/100</f>
        <v>3439.5080000000003</v>
      </c>
      <c r="J18" s="247">
        <v>40</v>
      </c>
      <c r="K18" s="247">
        <f>P18*L18/100</f>
        <v>3869.4465</v>
      </c>
      <c r="L18" s="247">
        <v>45</v>
      </c>
      <c r="M18" s="53"/>
      <c r="N18" s="53"/>
      <c r="O18" s="105">
        <f>(P18/P32*10000)/100</f>
        <v>3.3072192442036648</v>
      </c>
      <c r="P18" s="247">
        <f>Orçamento!G74</f>
        <v>8598.77</v>
      </c>
    </row>
    <row r="19" spans="1:16" ht="12.75">
      <c r="A19" s="251">
        <v>10</v>
      </c>
      <c r="B19" s="252" t="s">
        <v>68</v>
      </c>
      <c r="C19" s="247"/>
      <c r="D19" s="247"/>
      <c r="E19" s="247">
        <f>P19*F19/100</f>
        <v>834.49113104</v>
      </c>
      <c r="F19" s="247">
        <v>5</v>
      </c>
      <c r="G19" s="247">
        <f>P19*H19/100</f>
        <v>1668.98226208</v>
      </c>
      <c r="H19" s="247">
        <v>10</v>
      </c>
      <c r="I19" s="247">
        <f>P19*J19/100</f>
        <v>6675.92904832</v>
      </c>
      <c r="J19" s="247">
        <v>40</v>
      </c>
      <c r="K19" s="247">
        <f>P19*L19/100</f>
        <v>7510.4201793600005</v>
      </c>
      <c r="L19" s="247">
        <v>45</v>
      </c>
      <c r="M19" s="53"/>
      <c r="N19" s="53"/>
      <c r="O19" s="105">
        <f>(P19/P32*10000)/100</f>
        <v>6.419162572537166</v>
      </c>
      <c r="P19" s="247">
        <f>Orçamento!G88</f>
        <v>16689.8226208</v>
      </c>
    </row>
    <row r="20" spans="1:16" ht="12.75">
      <c r="A20" s="251">
        <v>11</v>
      </c>
      <c r="B20" s="252" t="s">
        <v>74</v>
      </c>
      <c r="C20" s="247">
        <f>P20*D20/100</f>
        <v>22.40955</v>
      </c>
      <c r="D20" s="247">
        <v>5</v>
      </c>
      <c r="E20" s="247">
        <f>P20*F20/100</f>
        <v>22.40955</v>
      </c>
      <c r="F20" s="247">
        <v>5</v>
      </c>
      <c r="G20" s="247">
        <f>P20*H20/100</f>
        <v>22.40955</v>
      </c>
      <c r="H20" s="247">
        <v>5</v>
      </c>
      <c r="I20" s="247">
        <f>P20*J20/100</f>
        <v>22.40955</v>
      </c>
      <c r="J20" s="247">
        <v>5</v>
      </c>
      <c r="K20" s="247">
        <f>P20*L20/100</f>
        <v>358.5528</v>
      </c>
      <c r="L20" s="247">
        <v>80</v>
      </c>
      <c r="M20" s="53"/>
      <c r="N20" s="53"/>
      <c r="O20" s="105">
        <f>(P20/P32*10000)/100</f>
        <v>0.1723811545463926</v>
      </c>
      <c r="P20" s="247">
        <f>Orçamento!G116</f>
        <v>448.191</v>
      </c>
    </row>
    <row r="21" spans="1:16" ht="12.75">
      <c r="A21" s="51"/>
      <c r="B21" s="52"/>
      <c r="C21" s="247"/>
      <c r="D21" s="53"/>
      <c r="E21" s="54"/>
      <c r="F21" s="53"/>
      <c r="G21" s="54"/>
      <c r="H21" s="53"/>
      <c r="I21" s="54"/>
      <c r="J21" s="53"/>
      <c r="K21" s="53"/>
      <c r="L21" s="53"/>
      <c r="M21" s="53"/>
      <c r="N21" s="53"/>
      <c r="O21" s="105"/>
      <c r="P21" s="247"/>
    </row>
    <row r="22" spans="1:16" ht="12.75">
      <c r="A22" s="251"/>
      <c r="B22" s="243" t="s">
        <v>212</v>
      </c>
      <c r="C22" s="247"/>
      <c r="D22" s="247"/>
      <c r="E22" s="256"/>
      <c r="F22" s="247"/>
      <c r="G22" s="256"/>
      <c r="H22" s="247"/>
      <c r="I22" s="256"/>
      <c r="J22" s="247"/>
      <c r="K22" s="247"/>
      <c r="L22" s="247"/>
      <c r="M22" s="247"/>
      <c r="N22" s="247"/>
      <c r="O22" s="105"/>
      <c r="P22" s="247"/>
    </row>
    <row r="23" spans="1:16" ht="12.75">
      <c r="A23" s="251">
        <v>1</v>
      </c>
      <c r="B23" s="252" t="s">
        <v>10</v>
      </c>
      <c r="C23" s="247">
        <f aca="true" t="shared" si="0" ref="C23:C30">P23*D23/100</f>
        <v>90.037712</v>
      </c>
      <c r="D23" s="247">
        <v>100</v>
      </c>
      <c r="E23" s="256"/>
      <c r="F23" s="247"/>
      <c r="G23" s="256"/>
      <c r="H23" s="247"/>
      <c r="I23" s="256"/>
      <c r="J23" s="247"/>
      <c r="K23" s="247"/>
      <c r="L23" s="247"/>
      <c r="M23" s="247"/>
      <c r="N23" s="247"/>
      <c r="O23" s="105">
        <f>(P23/P32*10000)/100</f>
        <v>0.034629889371441167</v>
      </c>
      <c r="P23" s="247">
        <f>Orçamento!G121</f>
        <v>90.037712</v>
      </c>
    </row>
    <row r="24" spans="1:16" ht="12.75">
      <c r="A24" s="251">
        <v>2</v>
      </c>
      <c r="B24" s="252" t="s">
        <v>283</v>
      </c>
      <c r="C24" s="247">
        <f t="shared" si="0"/>
        <v>395.86141792</v>
      </c>
      <c r="D24" s="247">
        <v>100</v>
      </c>
      <c r="E24" s="256"/>
      <c r="F24" s="247"/>
      <c r="G24" s="256"/>
      <c r="H24" s="247"/>
      <c r="I24" s="256"/>
      <c r="J24" s="247"/>
      <c r="K24" s="247"/>
      <c r="L24" s="247"/>
      <c r="M24" s="247"/>
      <c r="N24" s="247"/>
      <c r="O24" s="105">
        <f>(P24/P32*10000)/100</f>
        <v>0.15225439212617306</v>
      </c>
      <c r="P24" s="247">
        <f>Orçamento!G124</f>
        <v>395.86141792</v>
      </c>
    </row>
    <row r="25" spans="1:16" ht="12.75">
      <c r="A25" s="251">
        <v>3</v>
      </c>
      <c r="B25" s="252" t="s">
        <v>12</v>
      </c>
      <c r="C25" s="247">
        <f t="shared" si="0"/>
        <v>1788.76</v>
      </c>
      <c r="D25" s="247">
        <v>100</v>
      </c>
      <c r="E25" s="256"/>
      <c r="F25" s="247"/>
      <c r="G25" s="256"/>
      <c r="H25" s="247"/>
      <c r="I25" s="256"/>
      <c r="J25" s="247"/>
      <c r="K25" s="247"/>
      <c r="L25" s="247"/>
      <c r="M25" s="247"/>
      <c r="N25" s="247"/>
      <c r="O25" s="105">
        <f>(P25/P32*10000)/100</f>
        <v>0.6879846181793148</v>
      </c>
      <c r="P25" s="247">
        <f>Orçamento!G128</f>
        <v>1788.76</v>
      </c>
    </row>
    <row r="26" spans="1:16" ht="12.75">
      <c r="A26" s="251">
        <v>4</v>
      </c>
      <c r="B26" s="252" t="s">
        <v>284</v>
      </c>
      <c r="C26" s="247">
        <f t="shared" si="0"/>
        <v>92.62619999999998</v>
      </c>
      <c r="D26" s="247">
        <v>100</v>
      </c>
      <c r="E26" s="256"/>
      <c r="F26" s="247"/>
      <c r="G26" s="256"/>
      <c r="H26" s="247"/>
      <c r="I26" s="256"/>
      <c r="J26" s="247"/>
      <c r="K26" s="247"/>
      <c r="L26" s="247"/>
      <c r="M26" s="247"/>
      <c r="N26" s="247"/>
      <c r="O26" s="105">
        <f>(P26/P32*10000)/100</f>
        <v>0.035625461683177644</v>
      </c>
      <c r="P26" s="247">
        <f>Orçamento!G132</f>
        <v>92.6262</v>
      </c>
    </row>
    <row r="27" spans="1:16" ht="12.75">
      <c r="A27" s="251">
        <v>5</v>
      </c>
      <c r="B27" s="252" t="s">
        <v>15</v>
      </c>
      <c r="C27" s="247">
        <f t="shared" si="0"/>
        <v>19017.7194</v>
      </c>
      <c r="D27" s="247">
        <v>100</v>
      </c>
      <c r="E27" s="256"/>
      <c r="F27" s="247"/>
      <c r="G27" s="256"/>
      <c r="H27" s="247"/>
      <c r="I27" s="256"/>
      <c r="J27" s="247"/>
      <c r="K27" s="247"/>
      <c r="L27" s="247"/>
      <c r="M27" s="247"/>
      <c r="N27" s="247"/>
      <c r="O27" s="105">
        <f>(P27/P32*10000)/100</f>
        <v>7.314507491251117</v>
      </c>
      <c r="P27" s="247">
        <f>Orçamento!G137</f>
        <v>19017.7194</v>
      </c>
    </row>
    <row r="28" spans="1:16" ht="12.75">
      <c r="A28" s="251">
        <v>6</v>
      </c>
      <c r="B28" s="252" t="s">
        <v>16</v>
      </c>
      <c r="C28" s="247">
        <f t="shared" si="0"/>
        <v>124.37</v>
      </c>
      <c r="D28" s="247">
        <v>100</v>
      </c>
      <c r="E28" s="256"/>
      <c r="F28" s="247"/>
      <c r="G28" s="256"/>
      <c r="H28" s="247"/>
      <c r="I28" s="256"/>
      <c r="J28" s="247"/>
      <c r="K28" s="247"/>
      <c r="L28" s="247"/>
      <c r="M28" s="247"/>
      <c r="N28" s="247"/>
      <c r="O28" s="105">
        <f>(P28/P32*10000)/100</f>
        <v>0.04783461557892696</v>
      </c>
      <c r="P28" s="247">
        <f>Orçamento!G143</f>
        <v>124.37</v>
      </c>
    </row>
    <row r="29" spans="1:16" ht="12.75">
      <c r="A29" s="251">
        <v>7</v>
      </c>
      <c r="B29" s="252" t="s">
        <v>68</v>
      </c>
      <c r="C29" s="247">
        <f t="shared" si="0"/>
        <v>97.2</v>
      </c>
      <c r="D29" s="247">
        <v>100</v>
      </c>
      <c r="E29" s="256"/>
      <c r="F29" s="247"/>
      <c r="G29" s="256"/>
      <c r="H29" s="247"/>
      <c r="I29" s="256"/>
      <c r="J29" s="247"/>
      <c r="K29" s="247"/>
      <c r="L29" s="247"/>
      <c r="M29" s="247"/>
      <c r="N29" s="247"/>
      <c r="O29" s="105">
        <f>(P29/P32*10000)/100</f>
        <v>0.03738461553647744</v>
      </c>
      <c r="P29" s="247">
        <f>Orçamento!G146</f>
        <v>97.2</v>
      </c>
    </row>
    <row r="30" spans="1:16" ht="12.75">
      <c r="A30" s="251">
        <v>8</v>
      </c>
      <c r="B30" s="252" t="s">
        <v>74</v>
      </c>
      <c r="C30" s="247">
        <f t="shared" si="0"/>
        <v>793.0979999999998</v>
      </c>
      <c r="D30" s="247">
        <v>100</v>
      </c>
      <c r="E30" s="256"/>
      <c r="F30" s="247"/>
      <c r="G30" s="256"/>
      <c r="H30" s="247"/>
      <c r="I30" s="256"/>
      <c r="J30" s="247"/>
      <c r="K30" s="247"/>
      <c r="L30" s="247"/>
      <c r="M30" s="247"/>
      <c r="N30" s="247"/>
      <c r="O30" s="105">
        <f>(P30/P32*10000)/100</f>
        <v>0.3050376935468023</v>
      </c>
      <c r="P30" s="247">
        <f>Orçamento!G150</f>
        <v>793.098</v>
      </c>
    </row>
    <row r="31" spans="1:16" ht="12.75">
      <c r="A31" s="242"/>
      <c r="B31" s="257"/>
      <c r="C31" s="247"/>
      <c r="D31" s="257"/>
      <c r="E31" s="247"/>
      <c r="F31" s="257"/>
      <c r="G31" s="247"/>
      <c r="H31" s="257"/>
      <c r="I31" s="247"/>
      <c r="J31" s="257"/>
      <c r="K31" s="247"/>
      <c r="L31" s="257"/>
      <c r="M31" s="247"/>
      <c r="N31" s="257"/>
      <c r="O31" s="248"/>
      <c r="P31" s="247"/>
    </row>
    <row r="32" spans="1:16" ht="12.75">
      <c r="A32" s="251"/>
      <c r="B32" s="258" t="s">
        <v>17</v>
      </c>
      <c r="C32" s="250">
        <f>SUM(C10:C30)</f>
        <v>73882.55745831998</v>
      </c>
      <c r="D32" s="259"/>
      <c r="E32" s="250">
        <f>SUM(E10:E20)</f>
        <v>67167.58840120002</v>
      </c>
      <c r="F32" s="259"/>
      <c r="G32" s="250">
        <f>SUM(G10:G20)</f>
        <v>50311.25330631999</v>
      </c>
      <c r="H32" s="259"/>
      <c r="I32" s="250">
        <f>SUM(I10:I20)</f>
        <v>49187.956508048</v>
      </c>
      <c r="J32" s="259"/>
      <c r="K32" s="250">
        <f>SUM(K10:K20)</f>
        <v>19450.643269952</v>
      </c>
      <c r="L32" s="260"/>
      <c r="M32" s="250">
        <f>SUM(M11:M31)</f>
        <v>0</v>
      </c>
      <c r="N32" s="260"/>
      <c r="O32" s="249">
        <f>SUM(O10:O31)</f>
        <v>99.99999999999999</v>
      </c>
      <c r="P32" s="250">
        <f>SUM(P10:P31)</f>
        <v>259999.99894384</v>
      </c>
    </row>
    <row r="33" spans="1:16" ht="12.75">
      <c r="A33" s="251" t="s">
        <v>5</v>
      </c>
      <c r="B33" s="258" t="s">
        <v>18</v>
      </c>
      <c r="C33" s="250">
        <f>+C32</f>
        <v>73882.55745831998</v>
      </c>
      <c r="D33" s="259"/>
      <c r="E33" s="250">
        <f>E32+C33</f>
        <v>141050.14585952</v>
      </c>
      <c r="F33" s="259"/>
      <c r="G33" s="250">
        <f>G32+E33</f>
        <v>191361.39916584</v>
      </c>
      <c r="H33" s="259"/>
      <c r="I33" s="250">
        <f>I32+G33</f>
        <v>240549.355673888</v>
      </c>
      <c r="J33" s="259"/>
      <c r="K33" s="250">
        <f>K32+I33</f>
        <v>259999.99894384</v>
      </c>
      <c r="L33" s="260"/>
      <c r="M33" s="250">
        <f>M32+K33</f>
        <v>259999.99894384</v>
      </c>
      <c r="N33" s="260"/>
      <c r="O33" s="55"/>
      <c r="P33" s="56"/>
    </row>
    <row r="34" spans="1:16" ht="12.75">
      <c r="A34" s="251" t="s">
        <v>5</v>
      </c>
      <c r="B34" s="258" t="s">
        <v>19</v>
      </c>
      <c r="C34" s="250">
        <f>(C32/P32*10000)/100</f>
        <v>28.41636836863165</v>
      </c>
      <c r="D34" s="259"/>
      <c r="E34" s="250">
        <f>(E32/P32*10000)/100</f>
        <v>25.833687951555806</v>
      </c>
      <c r="F34" s="259"/>
      <c r="G34" s="250">
        <f>(G32/P32*10000)/100</f>
        <v>19.350482119496938</v>
      </c>
      <c r="H34" s="259"/>
      <c r="I34" s="250">
        <f>(I32/P32*10000)/100</f>
        <v>18.918444887637328</v>
      </c>
      <c r="J34" s="259"/>
      <c r="K34" s="250">
        <f>(K32/P32*10000)/100</f>
        <v>7.481016672678271</v>
      </c>
      <c r="L34" s="260"/>
      <c r="M34" s="250">
        <f>(M32/P32*10000)/100</f>
        <v>0</v>
      </c>
      <c r="N34" s="260"/>
      <c r="O34" s="55"/>
      <c r="P34" s="56"/>
    </row>
    <row r="35" spans="1:16" ht="12.75">
      <c r="A35" s="261"/>
      <c r="B35" s="262" t="s">
        <v>20</v>
      </c>
      <c r="C35" s="250">
        <f>+C34</f>
        <v>28.41636836863165</v>
      </c>
      <c r="D35" s="259"/>
      <c r="E35" s="250">
        <f>+E34+C35</f>
        <v>54.250056320187454</v>
      </c>
      <c r="F35" s="259"/>
      <c r="G35" s="250">
        <f>+G34+E35</f>
        <v>73.60053843968439</v>
      </c>
      <c r="H35" s="259"/>
      <c r="I35" s="250">
        <f>+I34+G35</f>
        <v>92.5189833273217</v>
      </c>
      <c r="J35" s="259"/>
      <c r="K35" s="250">
        <f>+K34+I35</f>
        <v>99.99999999999997</v>
      </c>
      <c r="L35" s="260"/>
      <c r="M35" s="250">
        <f>+M34+K35</f>
        <v>99.99999999999997</v>
      </c>
      <c r="N35" s="260"/>
      <c r="O35" s="55"/>
      <c r="P35" s="56"/>
    </row>
    <row r="36" spans="1:16" ht="9.75" customHeight="1">
      <c r="A36" s="263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36"/>
      <c r="P36" s="50"/>
    </row>
    <row r="37" spans="1:16" ht="9.75" customHeight="1">
      <c r="A37" s="57"/>
      <c r="B37" s="36"/>
      <c r="C37" s="43" t="s">
        <v>5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50"/>
    </row>
    <row r="38" spans="1:16" ht="9.75" customHeight="1">
      <c r="A38" s="58"/>
      <c r="B38" s="59"/>
      <c r="C38" s="60"/>
      <c r="D38" s="59"/>
      <c r="E38" s="59"/>
      <c r="F38" s="59"/>
      <c r="G38" s="59"/>
      <c r="H38" s="61"/>
      <c r="I38" s="59"/>
      <c r="J38" s="59"/>
      <c r="K38" s="59"/>
      <c r="L38" s="59"/>
      <c r="M38" s="59"/>
      <c r="N38" s="59"/>
      <c r="O38" s="59"/>
      <c r="P38" s="62"/>
    </row>
    <row r="39" spans="1:16" ht="9.75" customHeight="1">
      <c r="A39" s="58"/>
      <c r="B39" s="69"/>
      <c r="C39" s="70"/>
      <c r="D39" s="69"/>
      <c r="E39" s="69"/>
      <c r="F39" s="69"/>
      <c r="G39" s="69"/>
      <c r="H39" s="71"/>
      <c r="I39" s="69"/>
      <c r="J39" s="69"/>
      <c r="K39" s="69"/>
      <c r="L39" s="69"/>
      <c r="M39" s="69"/>
      <c r="N39" s="69"/>
      <c r="O39" s="59"/>
      <c r="P39" s="62"/>
    </row>
    <row r="40" spans="1:16" ht="9.75" customHeight="1">
      <c r="A40" s="58"/>
      <c r="B40" s="69"/>
      <c r="C40" s="70"/>
      <c r="D40" s="69"/>
      <c r="E40" s="69"/>
      <c r="F40" s="69"/>
      <c r="G40" s="69"/>
      <c r="H40" s="71"/>
      <c r="I40" s="69"/>
      <c r="J40" s="69"/>
      <c r="K40" s="69"/>
      <c r="L40" s="69"/>
      <c r="M40" s="69"/>
      <c r="N40" s="69"/>
      <c r="O40" s="59"/>
      <c r="P40" s="62"/>
    </row>
    <row r="41" spans="1:16" ht="9.75" customHeight="1">
      <c r="A41" s="63"/>
      <c r="B41" s="290" t="s">
        <v>24</v>
      </c>
      <c r="C41" s="291"/>
      <c r="D41" s="291"/>
      <c r="E41" s="291"/>
      <c r="F41" s="72"/>
      <c r="G41" s="72"/>
      <c r="H41" s="72"/>
      <c r="I41" s="296" t="s">
        <v>25</v>
      </c>
      <c r="J41" s="295"/>
      <c r="K41" s="295"/>
      <c r="L41" s="295"/>
      <c r="M41" s="295"/>
      <c r="N41" s="73"/>
      <c r="O41" s="59"/>
      <c r="P41" s="62"/>
    </row>
    <row r="42" spans="1:16" ht="10.5" customHeight="1">
      <c r="A42" s="63" t="s">
        <v>21</v>
      </c>
      <c r="B42" s="290" t="s">
        <v>152</v>
      </c>
      <c r="C42" s="291"/>
      <c r="D42" s="291"/>
      <c r="E42" s="291"/>
      <c r="F42" s="72"/>
      <c r="G42" s="72"/>
      <c r="H42" s="72"/>
      <c r="I42" s="294" t="s">
        <v>23</v>
      </c>
      <c r="J42" s="295"/>
      <c r="K42" s="295"/>
      <c r="L42" s="295"/>
      <c r="M42" s="295"/>
      <c r="N42" s="74"/>
      <c r="O42" s="64"/>
      <c r="P42" s="62"/>
    </row>
    <row r="43" spans="1:16" ht="12" customHeight="1">
      <c r="A43" s="65"/>
      <c r="B43" s="292" t="s">
        <v>151</v>
      </c>
      <c r="C43" s="293"/>
      <c r="D43" s="293"/>
      <c r="E43" s="293"/>
      <c r="F43" s="75"/>
      <c r="G43" s="75"/>
      <c r="H43" s="75"/>
      <c r="I43" s="297" t="s">
        <v>285</v>
      </c>
      <c r="J43" s="298"/>
      <c r="K43" s="298"/>
      <c r="L43" s="298"/>
      <c r="M43" s="298"/>
      <c r="N43" s="76"/>
      <c r="O43" s="66"/>
      <c r="P43" s="67"/>
    </row>
    <row r="44" spans="2:14" ht="12.75">
      <c r="B44" s="77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  <row r="46" spans="2:10" ht="12.75">
      <c r="B46" s="2"/>
      <c r="C46" s="2"/>
      <c r="D46" s="2"/>
      <c r="E46" s="2"/>
      <c r="F46" s="2"/>
      <c r="G46" s="2"/>
      <c r="H46" s="2"/>
      <c r="I46" s="2"/>
      <c r="J46" s="2"/>
    </row>
    <row r="47" spans="2:10" ht="12.75">
      <c r="B47" s="2"/>
      <c r="C47" s="2"/>
      <c r="D47" s="2"/>
      <c r="E47" s="2"/>
      <c r="F47" s="2"/>
      <c r="G47" s="2"/>
      <c r="H47" s="2"/>
      <c r="I47" s="2"/>
      <c r="J47" s="2"/>
    </row>
    <row r="48" spans="2:10" ht="12.75">
      <c r="B48" s="2"/>
      <c r="C48" s="2"/>
      <c r="D48" s="2"/>
      <c r="E48" s="2"/>
      <c r="F48" s="2"/>
      <c r="G48" s="2"/>
      <c r="H48" s="2"/>
      <c r="I48" s="2"/>
      <c r="J48" s="2"/>
    </row>
    <row r="49" spans="2:10" ht="12.75">
      <c r="B49" s="2"/>
      <c r="C49" s="2"/>
      <c r="D49" s="2"/>
      <c r="E49" s="2"/>
      <c r="F49" s="2"/>
      <c r="G49" s="2"/>
      <c r="H49" s="2"/>
      <c r="I49" s="2"/>
      <c r="J49" s="2"/>
    </row>
    <row r="50" spans="2:10" ht="12.75">
      <c r="B50" s="2"/>
      <c r="C50" s="2"/>
      <c r="D50" s="2"/>
      <c r="E50" s="2"/>
      <c r="F50" s="2"/>
      <c r="G50" s="2"/>
      <c r="H50" s="2"/>
      <c r="I50" s="2"/>
      <c r="J50" s="2"/>
    </row>
    <row r="51" spans="2:10" ht="12.75">
      <c r="B51" s="2"/>
      <c r="C51" s="2"/>
      <c r="D51" s="2"/>
      <c r="E51" s="2"/>
      <c r="F51" s="2"/>
      <c r="G51" s="2"/>
      <c r="H51" s="2"/>
      <c r="I51" s="2"/>
      <c r="J51" s="2"/>
    </row>
    <row r="52" spans="2:10" ht="12.75">
      <c r="B52" s="2"/>
      <c r="C52" s="2"/>
      <c r="D52" s="2"/>
      <c r="E52" s="2"/>
      <c r="F52" s="2"/>
      <c r="G52" s="2"/>
      <c r="H52" s="2"/>
      <c r="I52" s="2"/>
      <c r="J52" s="2"/>
    </row>
    <row r="53" spans="2:10" ht="12.75">
      <c r="B53" s="2"/>
      <c r="C53" s="2"/>
      <c r="D53" s="2"/>
      <c r="E53" s="2"/>
      <c r="F53" s="2"/>
      <c r="G53" s="2"/>
      <c r="H53" s="2"/>
      <c r="I53" s="2"/>
      <c r="J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7" spans="2:10" ht="12.75">
      <c r="B57" s="2"/>
      <c r="C57" s="2"/>
      <c r="D57" s="2"/>
      <c r="E57" s="2"/>
      <c r="F57" s="2"/>
      <c r="G57" s="2"/>
      <c r="H57" s="2"/>
      <c r="I57" s="2"/>
      <c r="J57" s="2"/>
    </row>
    <row r="58" spans="2:10" ht="12.75">
      <c r="B58" s="2"/>
      <c r="C58" s="2"/>
      <c r="D58" s="2"/>
      <c r="E58" s="2"/>
      <c r="F58" s="2"/>
      <c r="G58" s="2"/>
      <c r="H58" s="2"/>
      <c r="I58" s="2"/>
      <c r="J58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3" spans="2:10" ht="12.75">
      <c r="B63" s="2"/>
      <c r="C63" s="2"/>
      <c r="D63" s="2"/>
      <c r="E63" s="2"/>
      <c r="F63" s="2"/>
      <c r="G63" s="2"/>
      <c r="H63" s="2"/>
      <c r="I63" s="2"/>
      <c r="J63" s="2"/>
    </row>
    <row r="64" spans="2:10" ht="12.75">
      <c r="B64" s="2"/>
      <c r="C64" s="2"/>
      <c r="D64" s="2"/>
      <c r="E64" s="2"/>
      <c r="F64" s="2"/>
      <c r="G64" s="2"/>
      <c r="H64" s="2"/>
      <c r="I64" s="2"/>
      <c r="J64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2:10" ht="12.75">
      <c r="B70" s="2"/>
      <c r="C70" s="2"/>
      <c r="D70" s="2"/>
      <c r="E70" s="2"/>
      <c r="F70" s="2"/>
      <c r="G70" s="2"/>
      <c r="H70" s="2"/>
      <c r="I70" s="2"/>
      <c r="J70" s="2"/>
    </row>
    <row r="71" spans="2:10" ht="12.75">
      <c r="B71" s="2"/>
      <c r="C71" s="2"/>
      <c r="D71" s="2"/>
      <c r="E71" s="2"/>
      <c r="F71" s="2"/>
      <c r="G71" s="2"/>
      <c r="H71" s="2"/>
      <c r="I71" s="2"/>
      <c r="J71" s="2"/>
    </row>
    <row r="72" spans="2:10" ht="12.75"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2:10" ht="12.75">
      <c r="B75" s="2"/>
      <c r="C75" s="2"/>
      <c r="D75" s="2"/>
      <c r="E75" s="2"/>
      <c r="F75" s="2"/>
      <c r="G75" s="2"/>
      <c r="H75" s="2"/>
      <c r="I75" s="2"/>
      <c r="J75" s="2"/>
    </row>
    <row r="76" spans="2:10" ht="12.75">
      <c r="B76" s="2"/>
      <c r="C76" s="2"/>
      <c r="D76" s="2"/>
      <c r="E76" s="2"/>
      <c r="F76" s="2"/>
      <c r="G76" s="2"/>
      <c r="H76" s="2"/>
      <c r="I76" s="2"/>
      <c r="J76" s="2"/>
    </row>
    <row r="77" spans="2:10" ht="12.75">
      <c r="B77" s="2"/>
      <c r="C77" s="2"/>
      <c r="D77" s="2"/>
      <c r="E77" s="2"/>
      <c r="F77" s="2"/>
      <c r="G77" s="2"/>
      <c r="H77" s="2"/>
      <c r="I77" s="2"/>
      <c r="J77" s="2"/>
    </row>
    <row r="78" spans="2:10" ht="12.75">
      <c r="B78" s="2"/>
      <c r="C78" s="2"/>
      <c r="D78" s="2"/>
      <c r="E78" s="2"/>
      <c r="F78" s="2"/>
      <c r="G78" s="2"/>
      <c r="H78" s="2"/>
      <c r="I78" s="2"/>
      <c r="J78" s="2"/>
    </row>
    <row r="79" spans="2:10" ht="12.75">
      <c r="B79" s="2"/>
      <c r="C79" s="2"/>
      <c r="D79" s="2"/>
      <c r="E79" s="2"/>
      <c r="F79" s="2"/>
      <c r="G79" s="2"/>
      <c r="H79" s="2"/>
      <c r="I79" s="2"/>
      <c r="J79" s="2"/>
    </row>
    <row r="80" spans="2:10" ht="12.75">
      <c r="B80" s="2"/>
      <c r="C80" s="2"/>
      <c r="D80" s="2"/>
      <c r="E80" s="2"/>
      <c r="F80" s="2"/>
      <c r="G80" s="2"/>
      <c r="H80" s="2"/>
      <c r="I80" s="2"/>
      <c r="J80" s="2"/>
    </row>
    <row r="81" spans="2:10" ht="12.75">
      <c r="B81" s="2"/>
      <c r="C81" s="2"/>
      <c r="D81" s="2"/>
      <c r="E81" s="2"/>
      <c r="F81" s="2"/>
      <c r="G81" s="2"/>
      <c r="H81" s="2"/>
      <c r="I81" s="2"/>
      <c r="J81" s="2"/>
    </row>
    <row r="82" spans="2:10" ht="12.75">
      <c r="B82" s="2"/>
      <c r="C82" s="2"/>
      <c r="D82" s="2"/>
      <c r="E82" s="2"/>
      <c r="F82" s="2"/>
      <c r="G82" s="2"/>
      <c r="H82" s="2"/>
      <c r="I82" s="2"/>
      <c r="J82" s="2"/>
    </row>
    <row r="83" spans="2:10" ht="12.75">
      <c r="B83" s="2"/>
      <c r="C83" s="2"/>
      <c r="D83" s="2"/>
      <c r="E83" s="2"/>
      <c r="F83" s="2"/>
      <c r="G83" s="2"/>
      <c r="H83" s="2"/>
      <c r="I83" s="2"/>
      <c r="J83" s="2"/>
    </row>
    <row r="84" spans="2:10" ht="12.75">
      <c r="B84" s="2"/>
      <c r="C84" s="2"/>
      <c r="D84" s="2"/>
      <c r="E84" s="2"/>
      <c r="F84" s="2"/>
      <c r="G84" s="2"/>
      <c r="H84" s="2"/>
      <c r="I84" s="2"/>
      <c r="J84" s="2"/>
    </row>
    <row r="85" spans="2:10" ht="12.75">
      <c r="B85" s="2"/>
      <c r="C85" s="2"/>
      <c r="D85" s="2"/>
      <c r="E85" s="2"/>
      <c r="F85" s="2"/>
      <c r="G85" s="2"/>
      <c r="H85" s="2"/>
      <c r="I85" s="2"/>
      <c r="J85" s="2"/>
    </row>
    <row r="86" spans="2:10" ht="12.75">
      <c r="B86" s="2"/>
      <c r="C86" s="2"/>
      <c r="D86" s="2"/>
      <c r="E86" s="2"/>
      <c r="F86" s="2"/>
      <c r="G86" s="2"/>
      <c r="H86" s="2"/>
      <c r="I86" s="2"/>
      <c r="J86" s="2"/>
    </row>
    <row r="87" spans="2:10" ht="12.75">
      <c r="B87" s="2"/>
      <c r="C87" s="2"/>
      <c r="D87" s="2"/>
      <c r="E87" s="2"/>
      <c r="F87" s="2"/>
      <c r="G87" s="2"/>
      <c r="H87" s="2"/>
      <c r="I87" s="2"/>
      <c r="J87" s="2"/>
    </row>
    <row r="88" spans="2:10" ht="12.75">
      <c r="B88" s="2"/>
      <c r="C88" s="2"/>
      <c r="D88" s="2"/>
      <c r="E88" s="2"/>
      <c r="F88" s="2"/>
      <c r="G88" s="2"/>
      <c r="H88" s="2"/>
      <c r="I88" s="2"/>
      <c r="J88" s="2"/>
    </row>
    <row r="89" spans="2:10" ht="12.75">
      <c r="B89" s="2"/>
      <c r="C89" s="2"/>
      <c r="D89" s="2"/>
      <c r="E89" s="2"/>
      <c r="F89" s="2"/>
      <c r="G89" s="2"/>
      <c r="H89" s="2"/>
      <c r="I89" s="2"/>
      <c r="J89" s="2"/>
    </row>
    <row r="90" spans="2:10" ht="12.75">
      <c r="B90" s="2"/>
      <c r="C90" s="2"/>
      <c r="D90" s="2"/>
      <c r="E90" s="2"/>
      <c r="F90" s="2"/>
      <c r="G90" s="2"/>
      <c r="H90" s="2"/>
      <c r="I90" s="2"/>
      <c r="J90" s="2"/>
    </row>
    <row r="91" spans="2:10" ht="12.75">
      <c r="B91" s="2"/>
      <c r="C91" s="2"/>
      <c r="D91" s="2"/>
      <c r="E91" s="2"/>
      <c r="F91" s="2"/>
      <c r="G91" s="2"/>
      <c r="H91" s="2"/>
      <c r="I91" s="2"/>
      <c r="J91" s="2"/>
    </row>
    <row r="92" spans="2:10" ht="12.75">
      <c r="B92" s="2"/>
      <c r="C92" s="2"/>
      <c r="D92" s="2"/>
      <c r="E92" s="2"/>
      <c r="F92" s="2"/>
      <c r="G92" s="2"/>
      <c r="H92" s="2"/>
      <c r="I92" s="2"/>
      <c r="J92" s="2"/>
    </row>
    <row r="93" spans="2:10" ht="12.75">
      <c r="B93" s="2"/>
      <c r="C93" s="2"/>
      <c r="D93" s="2"/>
      <c r="E93" s="2"/>
      <c r="F93" s="2"/>
      <c r="G93" s="2"/>
      <c r="H93" s="2"/>
      <c r="I93" s="2"/>
      <c r="J93" s="2"/>
    </row>
    <row r="94" spans="2:10" ht="12.75">
      <c r="B94" s="2"/>
      <c r="C94" s="2"/>
      <c r="D94" s="2"/>
      <c r="E94" s="2"/>
      <c r="F94" s="2"/>
      <c r="G94" s="2"/>
      <c r="H94" s="2"/>
      <c r="I94" s="2"/>
      <c r="J94" s="2"/>
    </row>
    <row r="95" spans="2:10" ht="12.75">
      <c r="B95" s="2"/>
      <c r="C95" s="2"/>
      <c r="D95" s="2"/>
      <c r="E95" s="2"/>
      <c r="F95" s="2"/>
      <c r="G95" s="2"/>
      <c r="H95" s="2"/>
      <c r="I95" s="2"/>
      <c r="J95" s="2"/>
    </row>
    <row r="96" spans="2:10" ht="12.75">
      <c r="B96" s="2"/>
      <c r="C96" s="2"/>
      <c r="D96" s="2"/>
      <c r="E96" s="2"/>
      <c r="F96" s="2"/>
      <c r="G96" s="2"/>
      <c r="H96" s="2"/>
      <c r="I96" s="2"/>
      <c r="J96" s="2"/>
    </row>
    <row r="97" spans="2:10" ht="12.75">
      <c r="B97" s="2"/>
      <c r="C97" s="2"/>
      <c r="D97" s="2"/>
      <c r="E97" s="2"/>
      <c r="F97" s="2"/>
      <c r="G97" s="2"/>
      <c r="H97" s="2"/>
      <c r="I97" s="2"/>
      <c r="J97" s="2"/>
    </row>
    <row r="98" spans="2:10" ht="12.75">
      <c r="B98" s="2"/>
      <c r="C98" s="2"/>
      <c r="D98" s="2"/>
      <c r="E98" s="2"/>
      <c r="F98" s="2"/>
      <c r="G98" s="2"/>
      <c r="H98" s="2"/>
      <c r="I98" s="2"/>
      <c r="J98" s="2"/>
    </row>
    <row r="99" spans="2:10" ht="12.75">
      <c r="B99" s="2"/>
      <c r="C99" s="2"/>
      <c r="D99" s="2"/>
      <c r="E99" s="2"/>
      <c r="F99" s="2"/>
      <c r="G99" s="2"/>
      <c r="H99" s="2"/>
      <c r="I99" s="2"/>
      <c r="J99" s="2"/>
    </row>
    <row r="100" spans="2:10" ht="12.75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12.75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2.75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12.75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2.7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2.7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2.7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2.7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2.7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2.7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2.7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2.7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2.7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2.7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2.7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2.7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2.7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2.7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2.7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2.7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2.7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2.7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2.7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2.7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2.75">
      <c r="B246" s="2"/>
      <c r="C246" s="2"/>
      <c r="D246" s="2"/>
      <c r="E246" s="2"/>
      <c r="F246" s="2"/>
      <c r="G246" s="2"/>
      <c r="H246" s="2"/>
      <c r="I246" s="2"/>
      <c r="J246" s="2"/>
    </row>
  </sheetData>
  <sheetProtection/>
  <mergeCells count="12">
    <mergeCell ref="A1:P1"/>
    <mergeCell ref="E6:J6"/>
    <mergeCell ref="A4:E4"/>
    <mergeCell ref="A5:E5"/>
    <mergeCell ref="I3:K3"/>
    <mergeCell ref="I4:P4"/>
    <mergeCell ref="B42:E42"/>
    <mergeCell ref="B43:E43"/>
    <mergeCell ref="B41:E41"/>
    <mergeCell ref="I42:M42"/>
    <mergeCell ref="I41:M41"/>
    <mergeCell ref="I43:M43"/>
  </mergeCells>
  <printOptions horizontalCentered="1"/>
  <pageMargins left="0.5905511811023623" right="0.5905511811023623" top="1.3779527559055118" bottom="0.5905511811023623" header="0.5118110236220472" footer="0.5118110236220472"/>
  <pageSetup horizontalDpi="360" verticalDpi="36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JULI</cp:lastModifiedBy>
  <cp:lastPrinted>2015-12-13T20:13:58Z</cp:lastPrinted>
  <dcterms:created xsi:type="dcterms:W3CDTF">2001-11-23T10:44:52Z</dcterms:created>
  <dcterms:modified xsi:type="dcterms:W3CDTF">2015-12-13T20:14:29Z</dcterms:modified>
  <cp:category/>
  <cp:version/>
  <cp:contentType/>
  <cp:contentStatus/>
</cp:coreProperties>
</file>